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philip1\appdata\local\bentley\projectwise\workingdir\ohiodot-pw.bentley.com_ohiodot-pw-02\matthew.philips@dot.ohio.gov\d1198200\"/>
    </mc:Choice>
  </mc:AlternateContent>
  <xr:revisionPtr revIDLastSave="0" documentId="13_ncr:1_{1BDED29A-B627-4A14-B541-4D5D246F1388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OPEN-PIPE FLOW" sheetId="5" r:id="rId1"/>
    <sheet name="open-channel flow" sheetId="1" r:id="rId2"/>
  </sheets>
  <definedNames>
    <definedName name="B">'open-channel flow'!$K$9</definedName>
    <definedName name="d">'open-channel flow'!$K$10</definedName>
    <definedName name="n_high">'open-channel flow'!$K$13</definedName>
    <definedName name="n_low">'open-channel flow'!$K$12</definedName>
    <definedName name="_xlnm.Print_Area" localSheetId="1">'open-channel flow'!$B$1:$K$29</definedName>
    <definedName name="_xlnm.Print_Area" localSheetId="0">'OPEN-PIPE FLOW'!$A$1:$I$47</definedName>
    <definedName name="S">'open-channel flow'!$K$11</definedName>
    <definedName name="Zl">'open-channel flow'!$K$7</definedName>
    <definedName name="Zr">'open-channel flow'!$K$8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5" l="1"/>
  <c r="B22" i="5"/>
  <c r="D22" i="5" s="1"/>
  <c r="E22" i="5" s="1"/>
  <c r="F22" i="5" s="1"/>
  <c r="C22" i="5"/>
  <c r="C19" i="1"/>
  <c r="D19" i="1"/>
  <c r="B19" i="1"/>
  <c r="K19" i="1" l="1"/>
  <c r="K20" i="1" s="1"/>
  <c r="E19" i="1"/>
  <c r="F19" i="1" s="1"/>
  <c r="G19" i="1" s="1"/>
  <c r="I21" i="1" l="1"/>
  <c r="G21" i="1"/>
  <c r="H19" i="1"/>
  <c r="I19" i="1" s="1"/>
  <c r="F24" i="1" l="1"/>
  <c r="G24" i="1"/>
  <c r="H24" i="1"/>
  <c r="I24" i="1"/>
</calcChain>
</file>

<file path=xl/sharedStrings.xml><?xml version="1.0" encoding="utf-8"?>
<sst xmlns="http://schemas.openxmlformats.org/spreadsheetml/2006/main" count="99" uniqueCount="82">
  <si>
    <t>Mannings Formula</t>
  </si>
  <si>
    <r>
      <t>V=(1.49/n)</t>
    </r>
    <r>
      <rPr>
        <sz val="10"/>
        <rFont val="Arial"/>
        <family val="2"/>
      </rPr>
      <t>R</t>
    </r>
    <r>
      <rPr>
        <vertAlign val="subscript"/>
        <sz val="10"/>
        <rFont val="Arial"/>
        <family val="2"/>
      </rPr>
      <t>h</t>
    </r>
    <r>
      <rPr>
        <vertAlign val="superscript"/>
        <sz val="10"/>
        <rFont val="Arial"/>
        <family val="2"/>
      </rPr>
      <t>2/3</t>
    </r>
    <r>
      <rPr>
        <sz val="10"/>
        <rFont val="Arial"/>
        <family val="2"/>
      </rPr>
      <t>S</t>
    </r>
    <r>
      <rPr>
        <vertAlign val="superscript"/>
        <sz val="10"/>
        <rFont val="Arial"/>
        <family val="2"/>
      </rPr>
      <t>1/2</t>
    </r>
  </si>
  <si>
    <t>R=A/P</t>
  </si>
  <si>
    <t>A=cross sectional area</t>
  </si>
  <si>
    <t>P=wetted perimeter</t>
  </si>
  <si>
    <t>S=slope of channel</t>
  </si>
  <si>
    <t xml:space="preserve">n=Manning's roughness coefficient </t>
  </si>
  <si>
    <t>Velocity, fps</t>
  </si>
  <si>
    <t>Wetted Perimeter, ft</t>
  </si>
  <si>
    <t>Hydraulic Radius, ft</t>
  </si>
  <si>
    <t>Area, sf</t>
  </si>
  <si>
    <t>Depth, ft</t>
  </si>
  <si>
    <r>
      <t>Q=(1.486/n)AR</t>
    </r>
    <r>
      <rPr>
        <vertAlign val="subscript"/>
        <sz val="10"/>
        <rFont val="Arial"/>
        <family val="2"/>
      </rPr>
      <t>h</t>
    </r>
    <r>
      <rPr>
        <vertAlign val="superscript"/>
        <sz val="10"/>
        <rFont val="Arial"/>
        <family val="2"/>
      </rPr>
      <t>2/3</t>
    </r>
    <r>
      <rPr>
        <sz val="10"/>
        <rFont val="Arial"/>
        <family val="2"/>
      </rPr>
      <t>S</t>
    </r>
    <r>
      <rPr>
        <vertAlign val="superscript"/>
        <sz val="10"/>
        <rFont val="Arial"/>
        <family val="2"/>
      </rPr>
      <t>1/2</t>
    </r>
  </si>
  <si>
    <t>Q=V x A</t>
  </si>
  <si>
    <t>mdo</t>
  </si>
  <si>
    <t>d (depth, ft)=</t>
  </si>
  <si>
    <t>S (slope, ft/ft)</t>
  </si>
  <si>
    <t>Flow, cfs</t>
  </si>
  <si>
    <t>INPUT</t>
  </si>
  <si>
    <t xml:space="preserve">By:  </t>
  </si>
  <si>
    <t>Date:</t>
  </si>
  <si>
    <t>Chk By:</t>
  </si>
  <si>
    <t>Project:</t>
  </si>
  <si>
    <t>Location:</t>
  </si>
  <si>
    <t>Created by:  Mike O'Shea</t>
  </si>
  <si>
    <t>z (sideslope)=</t>
  </si>
  <si>
    <t xml:space="preserve">MANNING'S EQUATION FOR PIPE FLOW </t>
  </si>
  <si>
    <t>By:</t>
  </si>
  <si>
    <t>Chk. By:</t>
  </si>
  <si>
    <t xml:space="preserve"> version 12.8.00</t>
  </si>
  <si>
    <t>D=</t>
  </si>
  <si>
    <t>inches</t>
  </si>
  <si>
    <t>d=</t>
  </si>
  <si>
    <t>n=</t>
  </si>
  <si>
    <t>mannings coeff</t>
  </si>
  <si>
    <t>q=</t>
  </si>
  <si>
    <t>degrees</t>
  </si>
  <si>
    <t>S=</t>
  </si>
  <si>
    <t>slope in/in</t>
  </si>
  <si>
    <t>Solution to Mannings Equation</t>
  </si>
  <si>
    <t xml:space="preserve">Manning's n-values </t>
  </si>
  <si>
    <r>
      <t>Area,ft</t>
    </r>
    <r>
      <rPr>
        <vertAlign val="superscript"/>
        <sz val="8"/>
        <rFont val="Arial"/>
        <family val="2"/>
      </rPr>
      <t>2</t>
    </r>
  </si>
  <si>
    <t>velocity ft/s</t>
  </si>
  <si>
    <t>flow, cfs</t>
  </si>
  <si>
    <t>PVC</t>
  </si>
  <si>
    <t>PE (&lt;9"dia)</t>
  </si>
  <si>
    <t>PE (&gt;12"dia)</t>
  </si>
  <si>
    <t>PE(9-12"dia)</t>
  </si>
  <si>
    <t>CMP</t>
  </si>
  <si>
    <t>ADS N12</t>
  </si>
  <si>
    <t>HCMP</t>
  </si>
  <si>
    <t>Conc</t>
  </si>
  <si>
    <t>MANNING'S EQUATION for OPEN CHANNEL FLOW</t>
  </si>
  <si>
    <t>Low N</t>
  </si>
  <si>
    <t>High N</t>
  </si>
  <si>
    <r>
      <t xml:space="preserve">n low </t>
    </r>
    <r>
      <rPr>
        <sz val="10"/>
        <rFont val="Arial"/>
        <family val="2"/>
      </rPr>
      <t>=</t>
    </r>
  </si>
  <si>
    <r>
      <t xml:space="preserve">n </t>
    </r>
    <r>
      <rPr>
        <vertAlign val="subscript"/>
        <sz val="10"/>
        <rFont val="Arial"/>
        <family val="2"/>
      </rPr>
      <t>high</t>
    </r>
    <r>
      <rPr>
        <sz val="10"/>
        <rFont val="Arial"/>
        <family val="2"/>
      </rPr>
      <t xml:space="preserve"> =</t>
    </r>
  </si>
  <si>
    <t xml:space="preserve">n = Manning's roughness coefficient </t>
  </si>
  <si>
    <t>R = A/P</t>
  </si>
  <si>
    <t>A = cross sectional area</t>
  </si>
  <si>
    <t xml:space="preserve"> P= wetted perimeter</t>
  </si>
  <si>
    <t>S = slope of channel</t>
  </si>
  <si>
    <t>Q = V x A</t>
  </si>
  <si>
    <t>a/T = mean depth of flow</t>
  </si>
  <si>
    <t>T =</t>
  </si>
  <si>
    <t>top width of the stream</t>
  </si>
  <si>
    <t>b (btm width, ft)=</t>
  </si>
  <si>
    <t>Dm =</t>
  </si>
  <si>
    <t>Sc low =</t>
  </si>
  <si>
    <t>Sc high =</t>
  </si>
  <si>
    <t>.7 Sc</t>
  </si>
  <si>
    <t>1.3 Sc</t>
  </si>
  <si>
    <r>
      <t>Q = (1.486/n)AR</t>
    </r>
    <r>
      <rPr>
        <vertAlign val="subscript"/>
        <sz val="10"/>
        <rFont val="Arial"/>
        <family val="2"/>
      </rPr>
      <t>h</t>
    </r>
    <r>
      <rPr>
        <vertAlign val="superscript"/>
        <sz val="10"/>
        <rFont val="Arial"/>
        <family val="2"/>
      </rPr>
      <t>2/3</t>
    </r>
    <r>
      <rPr>
        <sz val="10"/>
        <rFont val="Arial"/>
        <family val="2"/>
      </rPr>
      <t>S</t>
    </r>
    <r>
      <rPr>
        <vertAlign val="superscript"/>
        <sz val="10"/>
        <rFont val="Arial"/>
        <family val="2"/>
      </rPr>
      <t>1/2</t>
    </r>
  </si>
  <si>
    <r>
      <t>V = (1.49/n)R</t>
    </r>
    <r>
      <rPr>
        <vertAlign val="subscript"/>
        <sz val="10"/>
        <rFont val="Arial"/>
        <family val="2"/>
      </rPr>
      <t>h</t>
    </r>
    <r>
      <rPr>
        <vertAlign val="superscript"/>
        <sz val="10"/>
        <rFont val="Arial"/>
        <family val="2"/>
      </rPr>
      <t>2/3</t>
    </r>
    <r>
      <rPr>
        <sz val="10"/>
        <rFont val="Arial"/>
        <family val="2"/>
      </rPr>
      <t>S</t>
    </r>
    <r>
      <rPr>
        <vertAlign val="superscript"/>
        <sz val="10"/>
        <rFont val="Arial"/>
        <family val="2"/>
      </rPr>
      <t>1/2</t>
    </r>
  </si>
  <si>
    <r>
      <t>s</t>
    </r>
    <r>
      <rPr>
        <vertAlign val="subscript"/>
        <sz val="10"/>
        <rFont val="Arial"/>
        <family val="2"/>
      </rPr>
      <t>c</t>
    </r>
    <r>
      <rPr>
        <sz val="10"/>
        <rFont val="Arial"/>
        <family val="2"/>
      </rPr>
      <t xml:space="preserve"> =</t>
    </r>
  </si>
  <si>
    <r>
      <t>d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 xml:space="preserve"> =</t>
    </r>
  </si>
  <si>
    <t>critical slope   ft / ft</t>
  </si>
  <si>
    <t>version 12-2004</t>
  </si>
  <si>
    <t>ATB-45-17.196</t>
  </si>
  <si>
    <t>MEP</t>
  </si>
  <si>
    <t>ATB/TRU-CULVERTS-FY2026 (122339)</t>
  </si>
  <si>
    <t>MJP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</si>
</sst>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0" x14ac:knownFonts="1">
    <font>
      <sz val="10"/>
      <name val="Arial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1" xfId="0" applyBorder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2" borderId="2" xfId="0" applyFill="1" applyBorder="1" applyProtection="1">
      <protection locked="0"/>
    </xf>
    <xf numFmtId="0" fontId="5" fillId="0" borderId="3" xfId="0" applyFont="1" applyBorder="1"/>
    <xf numFmtId="0" fontId="0" fillId="0" borderId="4" xfId="0" applyBorder="1"/>
    <xf numFmtId="0" fontId="4" fillId="0" borderId="5" xfId="0" applyFont="1" applyBorder="1"/>
    <xf numFmtId="0" fontId="0" fillId="2" borderId="6" xfId="0" applyFill="1" applyBorder="1" applyProtection="1">
      <protection locked="0"/>
    </xf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6" xfId="0" applyBorder="1"/>
    <xf numFmtId="0" fontId="0" fillId="0" borderId="7" xfId="0" applyBorder="1" applyAlignment="1">
      <alignment horizontal="right"/>
    </xf>
    <xf numFmtId="0" fontId="0" fillId="0" borderId="2" xfId="0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2" xfId="0" applyFont="1" applyBorder="1"/>
    <xf numFmtId="0" fontId="3" fillId="0" borderId="8" xfId="0" applyFont="1" applyBorder="1"/>
    <xf numFmtId="0" fontId="0" fillId="0" borderId="5" xfId="0" applyBorder="1"/>
    <xf numFmtId="0" fontId="7" fillId="0" borderId="5" xfId="0" applyFont="1" applyBorder="1"/>
    <xf numFmtId="0" fontId="8" fillId="0" borderId="0" xfId="0" applyFont="1" applyAlignment="1">
      <alignment horizontal="right"/>
    </xf>
    <xf numFmtId="165" fontId="0" fillId="0" borderId="0" xfId="0" applyNumberFormat="1"/>
    <xf numFmtId="0" fontId="3" fillId="0" borderId="5" xfId="0" applyFont="1" applyBorder="1"/>
    <xf numFmtId="0" fontId="3" fillId="0" borderId="6" xfId="0" applyFont="1" applyBorder="1"/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3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3" fillId="0" borderId="14" xfId="0" quotePrefix="1" applyFont="1" applyBorder="1" applyAlignment="1">
      <alignment horizontal="center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center"/>
    </xf>
    <xf numFmtId="2" fontId="3" fillId="3" borderId="0" xfId="0" applyNumberFormat="1" applyFont="1" applyFill="1" applyAlignment="1">
      <alignment horizontal="center"/>
    </xf>
    <xf numFmtId="2" fontId="3" fillId="3" borderId="6" xfId="0" applyNumberFormat="1" applyFont="1" applyFill="1" applyBorder="1" applyAlignment="1">
      <alignment horizontal="center"/>
    </xf>
    <xf numFmtId="2" fontId="3" fillId="3" borderId="5" xfId="0" applyNumberFormat="1" applyFont="1" applyFill="1" applyBorder="1" applyAlignment="1">
      <alignment horizontal="center"/>
    </xf>
    <xf numFmtId="0" fontId="3" fillId="0" borderId="12" xfId="0" applyFont="1" applyBorder="1" applyAlignment="1">
      <alignment horizontal="right"/>
    </xf>
    <xf numFmtId="2" fontId="3" fillId="0" borderId="17" xfId="0" applyNumberFormat="1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0" fontId="3" fillId="0" borderId="19" xfId="0" applyFont="1" applyBorder="1"/>
    <xf numFmtId="0" fontId="3" fillId="0" borderId="17" xfId="0" applyFont="1" applyBorder="1" applyAlignment="1">
      <alignment horizontal="center"/>
    </xf>
    <xf numFmtId="0" fontId="3" fillId="0" borderId="18" xfId="0" applyFont="1" applyBorder="1"/>
    <xf numFmtId="0" fontId="3" fillId="0" borderId="5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20" xfId="0" applyFont="1" applyBorder="1" applyAlignment="1">
      <alignment horizontal="right"/>
    </xf>
    <xf numFmtId="0" fontId="3" fillId="0" borderId="18" xfId="0" applyFont="1" applyBorder="1" applyAlignment="1">
      <alignment horizontal="center"/>
    </xf>
    <xf numFmtId="0" fontId="0" fillId="0" borderId="19" xfId="0" applyBorder="1"/>
    <xf numFmtId="0" fontId="0" fillId="0" borderId="17" xfId="0" applyBorder="1"/>
    <xf numFmtId="0" fontId="0" fillId="0" borderId="18" xfId="0" applyBorder="1"/>
    <xf numFmtId="0" fontId="5" fillId="0" borderId="1" xfId="0" applyFont="1" applyBorder="1"/>
    <xf numFmtId="0" fontId="4" fillId="0" borderId="1" xfId="0" applyFont="1" applyBorder="1"/>
    <xf numFmtId="0" fontId="4" fillId="2" borderId="0" xfId="0" applyFont="1" applyFill="1" applyProtection="1">
      <protection locked="0"/>
    </xf>
    <xf numFmtId="0" fontId="4" fillId="0" borderId="0" xfId="0" applyFont="1" applyAlignment="1">
      <alignment horizontal="right"/>
    </xf>
    <xf numFmtId="0" fontId="4" fillId="0" borderId="17" xfId="0" applyFont="1" applyBorder="1"/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center"/>
    </xf>
    <xf numFmtId="0" fontId="4" fillId="3" borderId="0" xfId="0" applyFont="1" applyFill="1"/>
    <xf numFmtId="2" fontId="4" fillId="0" borderId="0" xfId="0" applyNumberFormat="1" applyFont="1" applyAlignment="1">
      <alignment horizontal="center"/>
    </xf>
    <xf numFmtId="0" fontId="4" fillId="0" borderId="4" xfId="0" applyFont="1" applyBorder="1"/>
    <xf numFmtId="0" fontId="4" fillId="0" borderId="6" xfId="0" applyFont="1" applyBorder="1"/>
    <xf numFmtId="0" fontId="4" fillId="2" borderId="6" xfId="0" applyFont="1" applyFill="1" applyBorder="1" applyProtection="1">
      <protection locked="0"/>
    </xf>
    <xf numFmtId="0" fontId="1" fillId="0" borderId="0" xfId="0" applyFont="1" applyAlignment="1">
      <alignment horizontal="right"/>
    </xf>
    <xf numFmtId="0" fontId="4" fillId="0" borderId="6" xfId="0" applyFont="1" applyBorder="1" applyAlignment="1">
      <alignment horizontal="left"/>
    </xf>
    <xf numFmtId="0" fontId="4" fillId="3" borderId="6" xfId="0" applyFont="1" applyFill="1" applyBorder="1"/>
    <xf numFmtId="0" fontId="4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/>
    </xf>
    <xf numFmtId="164" fontId="4" fillId="3" borderId="6" xfId="0" applyNumberFormat="1" applyFont="1" applyFill="1" applyBorder="1"/>
    <xf numFmtId="166" fontId="4" fillId="3" borderId="0" xfId="0" applyNumberFormat="1" applyFont="1" applyFill="1"/>
    <xf numFmtId="0" fontId="4" fillId="4" borderId="0" xfId="0" applyFont="1" applyFill="1"/>
    <xf numFmtId="166" fontId="4" fillId="4" borderId="0" xfId="0" applyNumberFormat="1" applyFont="1" applyFill="1"/>
    <xf numFmtId="164" fontId="4" fillId="0" borderId="17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center" wrapText="1"/>
    </xf>
    <xf numFmtId="0" fontId="4" fillId="0" borderId="0" xfId="0" applyFont="1" applyAlignment="1">
      <alignment wrapText="1"/>
    </xf>
    <xf numFmtId="0" fontId="4" fillId="3" borderId="0" xfId="0" applyFont="1" applyFill="1" applyAlignment="1">
      <alignment horizontal="center"/>
    </xf>
    <xf numFmtId="2" fontId="4" fillId="3" borderId="0" xfId="0" applyNumberFormat="1" applyFont="1" applyFill="1" applyAlignment="1">
      <alignment horizontal="center"/>
    </xf>
    <xf numFmtId="0" fontId="5" fillId="0" borderId="5" xfId="0" applyFont="1" applyBorder="1"/>
    <xf numFmtId="0" fontId="4" fillId="0" borderId="5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right"/>
    </xf>
    <xf numFmtId="0" fontId="4" fillId="0" borderId="19" xfId="0" applyFont="1" applyBorder="1" applyAlignment="1">
      <alignment horizontal="left"/>
    </xf>
    <xf numFmtId="14" fontId="4" fillId="2" borderId="0" xfId="0" applyNumberFormat="1" applyFont="1" applyFill="1" applyProtection="1">
      <protection locked="0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406400</xdr:colOff>
      <xdr:row>9</xdr:row>
      <xdr:rowOff>0</xdr:rowOff>
    </xdr:from>
    <xdr:to>
      <xdr:col>5</xdr:col>
      <xdr:colOff>196850</xdr:colOff>
      <xdr:row>14</xdr:row>
      <xdr:rowOff>38100</xdr:rowOff>
    </xdr:to>
    <xdr:sp macro="" textlink="">
      <xdr:nvSpPr>
        <xdr:cNvPr id="2049" name="Oval 1">
          <a:extLst>
            <a:ext uri="{FF2B5EF4-FFF2-40B4-BE49-F238E27FC236}">
              <a16:creationId xmlns:a16="http://schemas.microsoft.com/office/drawing/2014/main" id="{B88CB1CB-C03B-02FB-8A79-5EA904DBF126}"/>
            </a:ext>
          </a:extLst>
        </xdr:cNvPr>
        <xdr:cNvSpPr>
          <a:spLocks noChangeArrowheads="1"/>
        </xdr:cNvSpPr>
      </xdr:nvSpPr>
      <xdr:spPr bwMode="auto">
        <a:xfrm>
          <a:off x="2235200" y="1447800"/>
          <a:ext cx="1047750" cy="8763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476250</xdr:colOff>
      <xdr:row>10</xdr:row>
      <xdr:rowOff>12700</xdr:rowOff>
    </xdr:from>
    <xdr:to>
      <xdr:col>5</xdr:col>
      <xdr:colOff>101600</xdr:colOff>
      <xdr:row>10</xdr:row>
      <xdr:rowOff>12700</xdr:rowOff>
    </xdr:to>
    <xdr:sp macro="" textlink="">
      <xdr:nvSpPr>
        <xdr:cNvPr id="2050" name="Line 2">
          <a:extLst>
            <a:ext uri="{FF2B5EF4-FFF2-40B4-BE49-F238E27FC236}">
              <a16:creationId xmlns:a16="http://schemas.microsoft.com/office/drawing/2014/main" id="{281C06FC-746B-7F5E-31E7-D2F5884F4CF9}"/>
            </a:ext>
          </a:extLst>
        </xdr:cNvPr>
        <xdr:cNvSpPr>
          <a:spLocks noChangeShapeType="1"/>
        </xdr:cNvSpPr>
      </xdr:nvSpPr>
      <xdr:spPr bwMode="auto">
        <a:xfrm>
          <a:off x="2305050" y="1619250"/>
          <a:ext cx="8826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501650</xdr:colOff>
      <xdr:row>10</xdr:row>
      <xdr:rowOff>12700</xdr:rowOff>
    </xdr:from>
    <xdr:to>
      <xdr:col>2</xdr:col>
      <xdr:colOff>501650</xdr:colOff>
      <xdr:row>14</xdr:row>
      <xdr:rowOff>25400</xdr:rowOff>
    </xdr:to>
    <xdr:sp macro="" textlink="">
      <xdr:nvSpPr>
        <xdr:cNvPr id="2051" name="Line 3">
          <a:extLst>
            <a:ext uri="{FF2B5EF4-FFF2-40B4-BE49-F238E27FC236}">
              <a16:creationId xmlns:a16="http://schemas.microsoft.com/office/drawing/2014/main" id="{EAAA5589-A355-0BB9-9B7A-89383C91D25A}"/>
            </a:ext>
          </a:extLst>
        </xdr:cNvPr>
        <xdr:cNvSpPr>
          <a:spLocks noChangeShapeType="1"/>
        </xdr:cNvSpPr>
      </xdr:nvSpPr>
      <xdr:spPr bwMode="auto">
        <a:xfrm>
          <a:off x="1720850" y="1619250"/>
          <a:ext cx="0" cy="69215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482600</xdr:colOff>
      <xdr:row>10</xdr:row>
      <xdr:rowOff>12700</xdr:rowOff>
    </xdr:from>
    <xdr:to>
      <xdr:col>3</xdr:col>
      <xdr:colOff>438150</xdr:colOff>
      <xdr:row>10</xdr:row>
      <xdr:rowOff>12700</xdr:rowOff>
    </xdr:to>
    <xdr:sp macro="" textlink="">
      <xdr:nvSpPr>
        <xdr:cNvPr id="2052" name="Line 4">
          <a:extLst>
            <a:ext uri="{FF2B5EF4-FFF2-40B4-BE49-F238E27FC236}">
              <a16:creationId xmlns:a16="http://schemas.microsoft.com/office/drawing/2014/main" id="{D4B71025-4425-F0B7-757E-62EBF7634D51}"/>
            </a:ext>
          </a:extLst>
        </xdr:cNvPr>
        <xdr:cNvSpPr>
          <a:spLocks noChangeShapeType="1"/>
        </xdr:cNvSpPr>
      </xdr:nvSpPr>
      <xdr:spPr bwMode="auto">
        <a:xfrm>
          <a:off x="1701800" y="1619250"/>
          <a:ext cx="565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412750</xdr:colOff>
      <xdr:row>14</xdr:row>
      <xdr:rowOff>25400</xdr:rowOff>
    </xdr:from>
    <xdr:to>
      <xdr:col>4</xdr:col>
      <xdr:colOff>50800</xdr:colOff>
      <xdr:row>14</xdr:row>
      <xdr:rowOff>25400</xdr:rowOff>
    </xdr:to>
    <xdr:sp macro="" textlink="">
      <xdr:nvSpPr>
        <xdr:cNvPr id="2053" name="Line 5">
          <a:extLst>
            <a:ext uri="{FF2B5EF4-FFF2-40B4-BE49-F238E27FC236}">
              <a16:creationId xmlns:a16="http://schemas.microsoft.com/office/drawing/2014/main" id="{C386FC0B-D2A0-2A98-3553-B0A1FB3FBE96}"/>
            </a:ext>
          </a:extLst>
        </xdr:cNvPr>
        <xdr:cNvSpPr>
          <a:spLocks noChangeShapeType="1"/>
        </xdr:cNvSpPr>
      </xdr:nvSpPr>
      <xdr:spPr bwMode="auto">
        <a:xfrm>
          <a:off x="1631950" y="2311400"/>
          <a:ext cx="857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215900</xdr:colOff>
      <xdr:row>11</xdr:row>
      <xdr:rowOff>44450</xdr:rowOff>
    </xdr:from>
    <xdr:to>
      <xdr:col>2</xdr:col>
      <xdr:colOff>476250</xdr:colOff>
      <xdr:row>12</xdr:row>
      <xdr:rowOff>114300</xdr:rowOff>
    </xdr:to>
    <xdr:sp macro="" textlink="">
      <xdr:nvSpPr>
        <xdr:cNvPr id="2054" name="Text Box 6">
          <a:extLst>
            <a:ext uri="{FF2B5EF4-FFF2-40B4-BE49-F238E27FC236}">
              <a16:creationId xmlns:a16="http://schemas.microsoft.com/office/drawing/2014/main" id="{DCB200D8-A11E-526C-C631-B76BAFA014EE}"/>
            </a:ext>
          </a:extLst>
        </xdr:cNvPr>
        <xdr:cNvSpPr txBox="1">
          <a:spLocks noChangeArrowheads="1"/>
        </xdr:cNvSpPr>
      </xdr:nvSpPr>
      <xdr:spPr bwMode="auto">
        <a:xfrm>
          <a:off x="1435100" y="1809750"/>
          <a:ext cx="2603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36576" bIns="0" anchor="t" upright="1"/>
        <a:lstStyle/>
        <a:p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>
    <xdr:from>
      <xdr:col>2</xdr:col>
      <xdr:colOff>476250</xdr:colOff>
      <xdr:row>7</xdr:row>
      <xdr:rowOff>57150</xdr:rowOff>
    </xdr:from>
    <xdr:to>
      <xdr:col>4</xdr:col>
      <xdr:colOff>304800</xdr:colOff>
      <xdr:row>11</xdr:row>
      <xdr:rowOff>101600</xdr:rowOff>
    </xdr:to>
    <xdr:sp macro="" textlink="">
      <xdr:nvSpPr>
        <xdr:cNvPr id="2055" name="Line 7">
          <a:extLst>
            <a:ext uri="{FF2B5EF4-FFF2-40B4-BE49-F238E27FC236}">
              <a16:creationId xmlns:a16="http://schemas.microsoft.com/office/drawing/2014/main" id="{CE9A56CC-0461-7130-7097-705DCCBDD605}"/>
            </a:ext>
          </a:extLst>
        </xdr:cNvPr>
        <xdr:cNvSpPr>
          <a:spLocks noChangeShapeType="1"/>
        </xdr:cNvSpPr>
      </xdr:nvSpPr>
      <xdr:spPr bwMode="auto">
        <a:xfrm flipH="1" flipV="1">
          <a:off x="1695450" y="1187450"/>
          <a:ext cx="1047750" cy="679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317500</xdr:colOff>
      <xdr:row>7</xdr:row>
      <xdr:rowOff>44450</xdr:rowOff>
    </xdr:from>
    <xdr:to>
      <xdr:col>6</xdr:col>
      <xdr:colOff>63500</xdr:colOff>
      <xdr:row>11</xdr:row>
      <xdr:rowOff>107950</xdr:rowOff>
    </xdr:to>
    <xdr:sp macro="" textlink="">
      <xdr:nvSpPr>
        <xdr:cNvPr id="2056" name="Line 8">
          <a:extLst>
            <a:ext uri="{FF2B5EF4-FFF2-40B4-BE49-F238E27FC236}">
              <a16:creationId xmlns:a16="http://schemas.microsoft.com/office/drawing/2014/main" id="{9A73E3FA-827B-0BCE-1E53-B86E98778524}"/>
            </a:ext>
          </a:extLst>
        </xdr:cNvPr>
        <xdr:cNvSpPr>
          <a:spLocks noChangeShapeType="1"/>
        </xdr:cNvSpPr>
      </xdr:nvSpPr>
      <xdr:spPr bwMode="auto">
        <a:xfrm flipV="1">
          <a:off x="2755900" y="1174750"/>
          <a:ext cx="1041400" cy="698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95250</xdr:colOff>
      <xdr:row>6</xdr:row>
      <xdr:rowOff>44450</xdr:rowOff>
    </xdr:from>
    <xdr:to>
      <xdr:col>3</xdr:col>
      <xdr:colOff>311150</xdr:colOff>
      <xdr:row>8</xdr:row>
      <xdr:rowOff>0</xdr:rowOff>
    </xdr:to>
    <xdr:sp macro="" textlink="">
      <xdr:nvSpPr>
        <xdr:cNvPr id="2057" name="Line 9">
          <a:extLst>
            <a:ext uri="{FF2B5EF4-FFF2-40B4-BE49-F238E27FC236}">
              <a16:creationId xmlns:a16="http://schemas.microsoft.com/office/drawing/2014/main" id="{6580E285-AB4A-0A8C-A454-304A1F2D1E86}"/>
            </a:ext>
          </a:extLst>
        </xdr:cNvPr>
        <xdr:cNvSpPr>
          <a:spLocks noChangeShapeType="1"/>
        </xdr:cNvSpPr>
      </xdr:nvSpPr>
      <xdr:spPr bwMode="auto">
        <a:xfrm flipV="1">
          <a:off x="1924050" y="1016000"/>
          <a:ext cx="215900" cy="273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311150</xdr:colOff>
      <xdr:row>5</xdr:row>
      <xdr:rowOff>107950</xdr:rowOff>
    </xdr:from>
    <xdr:to>
      <xdr:col>3</xdr:col>
      <xdr:colOff>501650</xdr:colOff>
      <xdr:row>6</xdr:row>
      <xdr:rowOff>44450</xdr:rowOff>
    </xdr:to>
    <xdr:sp macro="" textlink="">
      <xdr:nvSpPr>
        <xdr:cNvPr id="2058" name="Line 10">
          <a:extLst>
            <a:ext uri="{FF2B5EF4-FFF2-40B4-BE49-F238E27FC236}">
              <a16:creationId xmlns:a16="http://schemas.microsoft.com/office/drawing/2014/main" id="{35BC0276-A4BA-8105-741B-1FCC0DF3D51B}"/>
            </a:ext>
          </a:extLst>
        </xdr:cNvPr>
        <xdr:cNvSpPr>
          <a:spLocks noChangeShapeType="1"/>
        </xdr:cNvSpPr>
      </xdr:nvSpPr>
      <xdr:spPr bwMode="auto">
        <a:xfrm flipV="1">
          <a:off x="2139950" y="920750"/>
          <a:ext cx="190500" cy="95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501650</xdr:colOff>
      <xdr:row>5</xdr:row>
      <xdr:rowOff>76200</xdr:rowOff>
    </xdr:from>
    <xdr:to>
      <xdr:col>4</xdr:col>
      <xdr:colOff>222250</xdr:colOff>
      <xdr:row>5</xdr:row>
      <xdr:rowOff>107950</xdr:rowOff>
    </xdr:to>
    <xdr:sp macro="" textlink="">
      <xdr:nvSpPr>
        <xdr:cNvPr id="2059" name="Line 11">
          <a:extLst>
            <a:ext uri="{FF2B5EF4-FFF2-40B4-BE49-F238E27FC236}">
              <a16:creationId xmlns:a16="http://schemas.microsoft.com/office/drawing/2014/main" id="{2C138FC7-C1B8-4C83-4D45-795C0C2CAC41}"/>
            </a:ext>
          </a:extLst>
        </xdr:cNvPr>
        <xdr:cNvSpPr>
          <a:spLocks noChangeShapeType="1"/>
        </xdr:cNvSpPr>
      </xdr:nvSpPr>
      <xdr:spPr bwMode="auto">
        <a:xfrm flipV="1">
          <a:off x="2330450" y="889000"/>
          <a:ext cx="330200" cy="317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374650</xdr:colOff>
      <xdr:row>5</xdr:row>
      <xdr:rowOff>76200</xdr:rowOff>
    </xdr:from>
    <xdr:to>
      <xdr:col>5</xdr:col>
      <xdr:colOff>57150</xdr:colOff>
      <xdr:row>5</xdr:row>
      <xdr:rowOff>95250</xdr:rowOff>
    </xdr:to>
    <xdr:sp macro="" textlink="">
      <xdr:nvSpPr>
        <xdr:cNvPr id="2060" name="Line 12">
          <a:extLst>
            <a:ext uri="{FF2B5EF4-FFF2-40B4-BE49-F238E27FC236}">
              <a16:creationId xmlns:a16="http://schemas.microsoft.com/office/drawing/2014/main" id="{3BF64614-A266-AAE2-EF63-63EB609A9713}"/>
            </a:ext>
          </a:extLst>
        </xdr:cNvPr>
        <xdr:cNvSpPr>
          <a:spLocks noChangeShapeType="1"/>
        </xdr:cNvSpPr>
      </xdr:nvSpPr>
      <xdr:spPr bwMode="auto">
        <a:xfrm>
          <a:off x="2813050" y="889000"/>
          <a:ext cx="330200" cy="19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342900</xdr:colOff>
      <xdr:row>6</xdr:row>
      <xdr:rowOff>82550</xdr:rowOff>
    </xdr:from>
    <xdr:to>
      <xdr:col>5</xdr:col>
      <xdr:colOff>508000</xdr:colOff>
      <xdr:row>7</xdr:row>
      <xdr:rowOff>127000</xdr:rowOff>
    </xdr:to>
    <xdr:sp macro="" textlink="">
      <xdr:nvSpPr>
        <xdr:cNvPr id="2061" name="Line 13">
          <a:extLst>
            <a:ext uri="{FF2B5EF4-FFF2-40B4-BE49-F238E27FC236}">
              <a16:creationId xmlns:a16="http://schemas.microsoft.com/office/drawing/2014/main" id="{D248A335-CD2C-00E1-27FC-256B2FB96FDA}"/>
            </a:ext>
          </a:extLst>
        </xdr:cNvPr>
        <xdr:cNvSpPr>
          <a:spLocks noChangeShapeType="1"/>
        </xdr:cNvSpPr>
      </xdr:nvSpPr>
      <xdr:spPr bwMode="auto">
        <a:xfrm>
          <a:off x="3429000" y="1054100"/>
          <a:ext cx="165100" cy="203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247650</xdr:colOff>
      <xdr:row>5</xdr:row>
      <xdr:rowOff>25400</xdr:rowOff>
    </xdr:from>
    <xdr:to>
      <xdr:col>4</xdr:col>
      <xdr:colOff>520700</xdr:colOff>
      <xdr:row>6</xdr:row>
      <xdr:rowOff>63500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67619FD6-B90C-B8DF-21A8-0A593B23FDD3}"/>
            </a:ext>
          </a:extLst>
        </xdr:cNvPr>
        <xdr:cNvSpPr txBox="1">
          <a:spLocks noChangeArrowheads="1"/>
        </xdr:cNvSpPr>
      </xdr:nvSpPr>
      <xdr:spPr bwMode="auto">
        <a:xfrm>
          <a:off x="2686050" y="838200"/>
          <a:ext cx="27305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Symbol"/>
            </a:rPr>
            <a:t>q</a:t>
          </a:r>
        </a:p>
      </xdr:txBody>
    </xdr:sp>
    <xdr:clientData/>
  </xdr:twoCellAnchor>
  <xdr:twoCellAnchor>
    <xdr:from>
      <xdr:col>5</xdr:col>
      <xdr:colOff>133350</xdr:colOff>
      <xdr:row>5</xdr:row>
      <xdr:rowOff>107950</xdr:rowOff>
    </xdr:from>
    <xdr:to>
      <xdr:col>5</xdr:col>
      <xdr:colOff>342900</xdr:colOff>
      <xdr:row>6</xdr:row>
      <xdr:rowOff>82550</xdr:rowOff>
    </xdr:to>
    <xdr:sp macro="" textlink="">
      <xdr:nvSpPr>
        <xdr:cNvPr id="2063" name="Line 15">
          <a:extLst>
            <a:ext uri="{FF2B5EF4-FFF2-40B4-BE49-F238E27FC236}">
              <a16:creationId xmlns:a16="http://schemas.microsoft.com/office/drawing/2014/main" id="{1002CB1E-F1E1-1B7E-2237-B4CAC112F331}"/>
            </a:ext>
          </a:extLst>
        </xdr:cNvPr>
        <xdr:cNvSpPr>
          <a:spLocks noChangeShapeType="1"/>
        </xdr:cNvSpPr>
      </xdr:nvSpPr>
      <xdr:spPr bwMode="auto">
        <a:xfrm>
          <a:off x="3219450" y="920750"/>
          <a:ext cx="20955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406400</xdr:colOff>
      <xdr:row>11</xdr:row>
      <xdr:rowOff>127000</xdr:rowOff>
    </xdr:from>
    <xdr:to>
      <xdr:col>5</xdr:col>
      <xdr:colOff>190500</xdr:colOff>
      <xdr:row>11</xdr:row>
      <xdr:rowOff>127000</xdr:rowOff>
    </xdr:to>
    <xdr:sp macro="" textlink="">
      <xdr:nvSpPr>
        <xdr:cNvPr id="2064" name="Line 16">
          <a:extLst>
            <a:ext uri="{FF2B5EF4-FFF2-40B4-BE49-F238E27FC236}">
              <a16:creationId xmlns:a16="http://schemas.microsoft.com/office/drawing/2014/main" id="{A2E6C5BF-BBA3-434E-E568-632C23CE82CD}"/>
            </a:ext>
          </a:extLst>
        </xdr:cNvPr>
        <xdr:cNvSpPr>
          <a:spLocks noChangeShapeType="1"/>
        </xdr:cNvSpPr>
      </xdr:nvSpPr>
      <xdr:spPr bwMode="auto">
        <a:xfrm flipV="1">
          <a:off x="2235200" y="1892300"/>
          <a:ext cx="1041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247650</xdr:colOff>
      <xdr:row>12</xdr:row>
      <xdr:rowOff>0</xdr:rowOff>
    </xdr:from>
    <xdr:to>
      <xdr:col>4</xdr:col>
      <xdr:colOff>482600</xdr:colOff>
      <xdr:row>13</xdr:row>
      <xdr:rowOff>0</xdr:rowOff>
    </xdr:to>
    <xdr:sp macro="" textlink="">
      <xdr:nvSpPr>
        <xdr:cNvPr id="2065" name="Text Box 17">
          <a:extLst>
            <a:ext uri="{FF2B5EF4-FFF2-40B4-BE49-F238E27FC236}">
              <a16:creationId xmlns:a16="http://schemas.microsoft.com/office/drawing/2014/main" id="{733686F9-57D6-9F59-417B-17AB834D7B7F}"/>
            </a:ext>
          </a:extLst>
        </xdr:cNvPr>
        <xdr:cNvSpPr txBox="1">
          <a:spLocks noChangeArrowheads="1"/>
        </xdr:cNvSpPr>
      </xdr:nvSpPr>
      <xdr:spPr bwMode="auto">
        <a:xfrm>
          <a:off x="2686050" y="1924050"/>
          <a:ext cx="234950" cy="15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>
    <xdr:from>
      <xdr:col>5</xdr:col>
      <xdr:colOff>57150</xdr:colOff>
      <xdr:row>5</xdr:row>
      <xdr:rowOff>95250</xdr:rowOff>
    </xdr:from>
    <xdr:to>
      <xdr:col>5</xdr:col>
      <xdr:colOff>146050</xdr:colOff>
      <xdr:row>5</xdr:row>
      <xdr:rowOff>120650</xdr:rowOff>
    </xdr:to>
    <xdr:sp macro="" textlink="">
      <xdr:nvSpPr>
        <xdr:cNvPr id="2066" name="Line 18">
          <a:extLst>
            <a:ext uri="{FF2B5EF4-FFF2-40B4-BE49-F238E27FC236}">
              <a16:creationId xmlns:a16="http://schemas.microsoft.com/office/drawing/2014/main" id="{C0582B71-46F7-0A05-4342-67945F7A2697}"/>
            </a:ext>
          </a:extLst>
        </xdr:cNvPr>
        <xdr:cNvSpPr>
          <a:spLocks noChangeShapeType="1"/>
        </xdr:cNvSpPr>
      </xdr:nvSpPr>
      <xdr:spPr bwMode="auto">
        <a:xfrm>
          <a:off x="3143250" y="908050"/>
          <a:ext cx="88900" cy="25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387350</xdr:colOff>
      <xdr:row>4</xdr:row>
      <xdr:rowOff>50800</xdr:rowOff>
    </xdr:from>
    <xdr:to>
      <xdr:col>8</xdr:col>
      <xdr:colOff>679450</xdr:colOff>
      <xdr:row>6</xdr:row>
      <xdr:rowOff>101600</xdr:rowOff>
    </xdr:to>
    <xdr:sp macro="[0]!CLEARPIPE" textlink="">
      <xdr:nvSpPr>
        <xdr:cNvPr id="2067" name="Text Box 19">
          <a:extLst>
            <a:ext uri="{FF2B5EF4-FFF2-40B4-BE49-F238E27FC236}">
              <a16:creationId xmlns:a16="http://schemas.microsoft.com/office/drawing/2014/main" id="{6C36DC0B-4C3B-2469-09FC-0752F2ADD8D5}"/>
            </a:ext>
          </a:extLst>
        </xdr:cNvPr>
        <xdr:cNvSpPr txBox="1">
          <a:spLocks noChangeArrowheads="1"/>
        </xdr:cNvSpPr>
      </xdr:nvSpPr>
      <xdr:spPr bwMode="auto">
        <a:xfrm>
          <a:off x="4730750" y="698500"/>
          <a:ext cx="901700" cy="374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Clear Data Entry Cells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6350</xdr:colOff>
      <xdr:row>7</xdr:row>
      <xdr:rowOff>6350</xdr:rowOff>
    </xdr:from>
    <xdr:to>
      <xdr:col>5</xdr:col>
      <xdr:colOff>254000</xdr:colOff>
      <xdr:row>10</xdr:row>
      <xdr:rowOff>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1F8B0AFA-747A-D2DD-9D02-59FEF80C0519}"/>
            </a:ext>
          </a:extLst>
        </xdr:cNvPr>
        <xdr:cNvSpPr>
          <a:spLocks noChangeShapeType="1"/>
        </xdr:cNvSpPr>
      </xdr:nvSpPr>
      <xdr:spPr bwMode="auto">
        <a:xfrm>
          <a:off x="2330450" y="1130300"/>
          <a:ext cx="1085850" cy="514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266700</xdr:colOff>
      <xdr:row>10</xdr:row>
      <xdr:rowOff>6350</xdr:rowOff>
    </xdr:from>
    <xdr:to>
      <xdr:col>6</xdr:col>
      <xdr:colOff>381000</xdr:colOff>
      <xdr:row>10</xdr:row>
      <xdr:rowOff>6350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451A0432-2BB7-0BAA-7B7E-20DD00BF36B4}"/>
            </a:ext>
          </a:extLst>
        </xdr:cNvPr>
        <xdr:cNvSpPr>
          <a:spLocks noChangeShapeType="1"/>
        </xdr:cNvSpPr>
      </xdr:nvSpPr>
      <xdr:spPr bwMode="auto">
        <a:xfrm>
          <a:off x="3429000" y="1651000"/>
          <a:ext cx="863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381000</xdr:colOff>
      <xdr:row>6</xdr:row>
      <xdr:rowOff>127000</xdr:rowOff>
    </xdr:from>
    <xdr:to>
      <xdr:col>8</xdr:col>
      <xdr:colOff>400050</xdr:colOff>
      <xdr:row>10</xdr:row>
      <xdr:rowOff>6350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CB9D72AD-8D07-7075-B9B4-C7B9D0EF1EAA}"/>
            </a:ext>
          </a:extLst>
        </xdr:cNvPr>
        <xdr:cNvSpPr>
          <a:spLocks noChangeShapeType="1"/>
        </xdr:cNvSpPr>
      </xdr:nvSpPr>
      <xdr:spPr bwMode="auto">
        <a:xfrm flipV="1">
          <a:off x="4292600" y="1092200"/>
          <a:ext cx="1244600" cy="558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234950</xdr:colOff>
      <xdr:row>9</xdr:row>
      <xdr:rowOff>82550</xdr:rowOff>
    </xdr:from>
    <xdr:to>
      <xdr:col>8</xdr:col>
      <xdr:colOff>31750</xdr:colOff>
      <xdr:row>9</xdr:row>
      <xdr:rowOff>82550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FA810E01-E88B-CBE7-9E39-735AB9DD5096}"/>
            </a:ext>
          </a:extLst>
        </xdr:cNvPr>
        <xdr:cNvSpPr>
          <a:spLocks noChangeShapeType="1"/>
        </xdr:cNvSpPr>
      </xdr:nvSpPr>
      <xdr:spPr bwMode="auto">
        <a:xfrm>
          <a:off x="4705350" y="1524000"/>
          <a:ext cx="463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31750</xdr:colOff>
      <xdr:row>8</xdr:row>
      <xdr:rowOff>31750</xdr:rowOff>
    </xdr:from>
    <xdr:to>
      <xdr:col>8</xdr:col>
      <xdr:colOff>31750</xdr:colOff>
      <xdr:row>9</xdr:row>
      <xdr:rowOff>82550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3902722D-47BA-F4ED-F892-30433E9A77A5}"/>
            </a:ext>
          </a:extLst>
        </xdr:cNvPr>
        <xdr:cNvSpPr>
          <a:spLocks noChangeShapeType="1"/>
        </xdr:cNvSpPr>
      </xdr:nvSpPr>
      <xdr:spPr bwMode="auto">
        <a:xfrm flipV="1">
          <a:off x="5168900" y="1314450"/>
          <a:ext cx="0" cy="209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177800</xdr:colOff>
      <xdr:row>8</xdr:row>
      <xdr:rowOff>31750</xdr:rowOff>
    </xdr:from>
    <xdr:to>
      <xdr:col>4</xdr:col>
      <xdr:colOff>177800</xdr:colOff>
      <xdr:row>9</xdr:row>
      <xdr:rowOff>38100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CA345C54-2039-F7AA-C0CF-CD8AEB2A4EE2}"/>
            </a:ext>
          </a:extLst>
        </xdr:cNvPr>
        <xdr:cNvSpPr>
          <a:spLocks noChangeShapeType="1"/>
        </xdr:cNvSpPr>
      </xdr:nvSpPr>
      <xdr:spPr bwMode="auto">
        <a:xfrm>
          <a:off x="2501900" y="1314450"/>
          <a:ext cx="0" cy="165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177800</xdr:colOff>
      <xdr:row>9</xdr:row>
      <xdr:rowOff>38100</xdr:rowOff>
    </xdr:from>
    <xdr:to>
      <xdr:col>4</xdr:col>
      <xdr:colOff>469900</xdr:colOff>
      <xdr:row>9</xdr:row>
      <xdr:rowOff>38100</xdr:rowOff>
    </xdr:to>
    <xdr:sp macro="" textlink="">
      <xdr:nvSpPr>
        <xdr:cNvPr id="1031" name="Line 7">
          <a:extLst>
            <a:ext uri="{FF2B5EF4-FFF2-40B4-BE49-F238E27FC236}">
              <a16:creationId xmlns:a16="http://schemas.microsoft.com/office/drawing/2014/main" id="{0216E321-FFA2-FC63-0D91-71228162B0B1}"/>
            </a:ext>
          </a:extLst>
        </xdr:cNvPr>
        <xdr:cNvSpPr>
          <a:spLocks noChangeShapeType="1"/>
        </xdr:cNvSpPr>
      </xdr:nvSpPr>
      <xdr:spPr bwMode="auto">
        <a:xfrm>
          <a:off x="2501900" y="1479550"/>
          <a:ext cx="292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222250</xdr:colOff>
      <xdr:row>7</xdr:row>
      <xdr:rowOff>101600</xdr:rowOff>
    </xdr:from>
    <xdr:to>
      <xdr:col>6</xdr:col>
      <xdr:colOff>222250</xdr:colOff>
      <xdr:row>9</xdr:row>
      <xdr:rowOff>158750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A91BA534-C9A1-5F8A-D464-87B178F04926}"/>
            </a:ext>
          </a:extLst>
        </xdr:cNvPr>
        <xdr:cNvSpPr>
          <a:spLocks noChangeShapeType="1"/>
        </xdr:cNvSpPr>
      </xdr:nvSpPr>
      <xdr:spPr bwMode="auto">
        <a:xfrm flipH="1" flipV="1">
          <a:off x="4133850" y="1225550"/>
          <a:ext cx="0" cy="374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266700</xdr:colOff>
      <xdr:row>10</xdr:row>
      <xdr:rowOff>38100</xdr:rowOff>
    </xdr:from>
    <xdr:to>
      <xdr:col>5</xdr:col>
      <xdr:colOff>266700</xdr:colOff>
      <xdr:row>12</xdr:row>
      <xdr:rowOff>38100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BF9209EF-BAB1-B5EB-23BC-7D3A6545DCCE}"/>
            </a:ext>
          </a:extLst>
        </xdr:cNvPr>
        <xdr:cNvSpPr>
          <a:spLocks noChangeShapeType="1"/>
        </xdr:cNvSpPr>
      </xdr:nvSpPr>
      <xdr:spPr bwMode="auto">
        <a:xfrm>
          <a:off x="3429000" y="1682750"/>
          <a:ext cx="0" cy="355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279400</xdr:colOff>
      <xdr:row>11</xdr:row>
      <xdr:rowOff>101600</xdr:rowOff>
    </xdr:from>
    <xdr:to>
      <xdr:col>6</xdr:col>
      <xdr:colOff>381000</xdr:colOff>
      <xdr:row>11</xdr:row>
      <xdr:rowOff>101600</xdr:rowOff>
    </xdr:to>
    <xdr:sp macro="" textlink="">
      <xdr:nvSpPr>
        <xdr:cNvPr id="1038" name="Line 14">
          <a:extLst>
            <a:ext uri="{FF2B5EF4-FFF2-40B4-BE49-F238E27FC236}">
              <a16:creationId xmlns:a16="http://schemas.microsoft.com/office/drawing/2014/main" id="{8F9E5643-A552-0267-9CB1-C95CEFD440F6}"/>
            </a:ext>
          </a:extLst>
        </xdr:cNvPr>
        <xdr:cNvSpPr>
          <a:spLocks noChangeShapeType="1"/>
        </xdr:cNvSpPr>
      </xdr:nvSpPr>
      <xdr:spPr bwMode="auto">
        <a:xfrm>
          <a:off x="3441700" y="1905000"/>
          <a:ext cx="850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190500</xdr:colOff>
      <xdr:row>7</xdr:row>
      <xdr:rowOff>95250</xdr:rowOff>
    </xdr:from>
    <xdr:to>
      <xdr:col>8</xdr:col>
      <xdr:colOff>139700</xdr:colOff>
      <xdr:row>7</xdr:row>
      <xdr:rowOff>95250</xdr:rowOff>
    </xdr:to>
    <xdr:sp macro="" textlink="">
      <xdr:nvSpPr>
        <xdr:cNvPr id="1040" name="Line 16">
          <a:extLst>
            <a:ext uri="{FF2B5EF4-FFF2-40B4-BE49-F238E27FC236}">
              <a16:creationId xmlns:a16="http://schemas.microsoft.com/office/drawing/2014/main" id="{D570EDF6-37D4-45B4-A3CB-12908AD46D35}"/>
            </a:ext>
          </a:extLst>
        </xdr:cNvPr>
        <xdr:cNvSpPr>
          <a:spLocks noChangeShapeType="1"/>
        </xdr:cNvSpPr>
      </xdr:nvSpPr>
      <xdr:spPr bwMode="auto">
        <a:xfrm>
          <a:off x="2514600" y="1219200"/>
          <a:ext cx="2762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57150</xdr:colOff>
      <xdr:row>8</xdr:row>
      <xdr:rowOff>25400</xdr:rowOff>
    </xdr:from>
    <xdr:to>
      <xdr:col>6</xdr:col>
      <xdr:colOff>273050</xdr:colOff>
      <xdr:row>9</xdr:row>
      <xdr:rowOff>6350</xdr:rowOff>
    </xdr:to>
    <xdr:sp macro="" textlink="">
      <xdr:nvSpPr>
        <xdr:cNvPr id="1041" name="Text Box 17">
          <a:extLst>
            <a:ext uri="{FF2B5EF4-FFF2-40B4-BE49-F238E27FC236}">
              <a16:creationId xmlns:a16="http://schemas.microsoft.com/office/drawing/2014/main" id="{B427974B-1B57-1DF3-B8DF-3A0066198AF0}"/>
            </a:ext>
          </a:extLst>
        </xdr:cNvPr>
        <xdr:cNvSpPr txBox="1">
          <a:spLocks noChangeArrowheads="1"/>
        </xdr:cNvSpPr>
      </xdr:nvSpPr>
      <xdr:spPr bwMode="auto">
        <a:xfrm>
          <a:off x="3968750" y="1308100"/>
          <a:ext cx="215900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>
    <xdr:from>
      <xdr:col>5</xdr:col>
      <xdr:colOff>463550</xdr:colOff>
      <xdr:row>10</xdr:row>
      <xdr:rowOff>133350</xdr:rowOff>
    </xdr:from>
    <xdr:to>
      <xdr:col>6</xdr:col>
      <xdr:colOff>139700</xdr:colOff>
      <xdr:row>11</xdr:row>
      <xdr:rowOff>95250</xdr:rowOff>
    </xdr:to>
    <xdr:sp macro="" textlink="">
      <xdr:nvSpPr>
        <xdr:cNvPr id="1044" name="Text Box 20">
          <a:extLst>
            <a:ext uri="{FF2B5EF4-FFF2-40B4-BE49-F238E27FC236}">
              <a16:creationId xmlns:a16="http://schemas.microsoft.com/office/drawing/2014/main" id="{5EE60859-31B3-6BD8-A0B3-6FFD02D5B535}"/>
            </a:ext>
          </a:extLst>
        </xdr:cNvPr>
        <xdr:cNvSpPr txBox="1">
          <a:spLocks noChangeArrowheads="1"/>
        </xdr:cNvSpPr>
      </xdr:nvSpPr>
      <xdr:spPr bwMode="auto">
        <a:xfrm>
          <a:off x="3625850" y="1778000"/>
          <a:ext cx="425450" cy="120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</xdr:txBody>
    </xdr:sp>
    <xdr:clientData/>
  </xdr:twoCellAnchor>
  <xdr:twoCellAnchor>
    <xdr:from>
      <xdr:col>7</xdr:col>
      <xdr:colOff>317500</xdr:colOff>
      <xdr:row>9</xdr:row>
      <xdr:rowOff>107950</xdr:rowOff>
    </xdr:from>
    <xdr:to>
      <xdr:col>8</xdr:col>
      <xdr:colOff>19050</xdr:colOff>
      <xdr:row>10</xdr:row>
      <xdr:rowOff>57150</xdr:rowOff>
    </xdr:to>
    <xdr:sp macro="" textlink="">
      <xdr:nvSpPr>
        <xdr:cNvPr id="1045" name="Text Box 21">
          <a:extLst>
            <a:ext uri="{FF2B5EF4-FFF2-40B4-BE49-F238E27FC236}">
              <a16:creationId xmlns:a16="http://schemas.microsoft.com/office/drawing/2014/main" id="{0DF486A7-A686-55DC-E6BD-AF90152D9C92}"/>
            </a:ext>
          </a:extLst>
        </xdr:cNvPr>
        <xdr:cNvSpPr txBox="1">
          <a:spLocks noChangeArrowheads="1"/>
        </xdr:cNvSpPr>
      </xdr:nvSpPr>
      <xdr:spPr bwMode="auto">
        <a:xfrm>
          <a:off x="4787900" y="1549400"/>
          <a:ext cx="3683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xdr:txBody>
    </xdr:sp>
    <xdr:clientData/>
  </xdr:twoCellAnchor>
  <xdr:twoCellAnchor>
    <xdr:from>
      <xdr:col>8</xdr:col>
      <xdr:colOff>63500</xdr:colOff>
      <xdr:row>8</xdr:row>
      <xdr:rowOff>38100</xdr:rowOff>
    </xdr:from>
    <xdr:to>
      <xdr:col>8</xdr:col>
      <xdr:colOff>266700</xdr:colOff>
      <xdr:row>9</xdr:row>
      <xdr:rowOff>31750</xdr:rowOff>
    </xdr:to>
    <xdr:sp macro="" textlink="">
      <xdr:nvSpPr>
        <xdr:cNvPr id="1046" name="Text Box 22">
          <a:extLst>
            <a:ext uri="{FF2B5EF4-FFF2-40B4-BE49-F238E27FC236}">
              <a16:creationId xmlns:a16="http://schemas.microsoft.com/office/drawing/2014/main" id="{4D8FA372-BE79-DDAB-8DE4-6A786A39222E}"/>
            </a:ext>
          </a:extLst>
        </xdr:cNvPr>
        <xdr:cNvSpPr txBox="1">
          <a:spLocks noChangeArrowheads="1"/>
        </xdr:cNvSpPr>
      </xdr:nvSpPr>
      <xdr:spPr bwMode="auto">
        <a:xfrm>
          <a:off x="5200650" y="1320800"/>
          <a:ext cx="2032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>
    <xdr:from>
      <xdr:col>3</xdr:col>
      <xdr:colOff>482600</xdr:colOff>
      <xdr:row>8</xdr:row>
      <xdr:rowOff>38100</xdr:rowOff>
    </xdr:from>
    <xdr:to>
      <xdr:col>4</xdr:col>
      <xdr:colOff>139700</xdr:colOff>
      <xdr:row>9</xdr:row>
      <xdr:rowOff>50800</xdr:rowOff>
    </xdr:to>
    <xdr:sp macro="" textlink="">
      <xdr:nvSpPr>
        <xdr:cNvPr id="1047" name="Text Box 23">
          <a:extLst>
            <a:ext uri="{FF2B5EF4-FFF2-40B4-BE49-F238E27FC236}">
              <a16:creationId xmlns:a16="http://schemas.microsoft.com/office/drawing/2014/main" id="{5ABE895F-85EA-B510-A468-501AF0C564F5}"/>
            </a:ext>
          </a:extLst>
        </xdr:cNvPr>
        <xdr:cNvSpPr txBox="1">
          <a:spLocks noChangeArrowheads="1"/>
        </xdr:cNvSpPr>
      </xdr:nvSpPr>
      <xdr:spPr bwMode="auto">
        <a:xfrm>
          <a:off x="1981200" y="1320800"/>
          <a:ext cx="4826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1</a:t>
          </a:r>
        </a:p>
      </xdr:txBody>
    </xdr:sp>
    <xdr:clientData/>
  </xdr:twoCellAnchor>
  <xdr:twoCellAnchor>
    <xdr:from>
      <xdr:col>4</xdr:col>
      <xdr:colOff>184150</xdr:colOff>
      <xdr:row>9</xdr:row>
      <xdr:rowOff>63500</xdr:rowOff>
    </xdr:from>
    <xdr:to>
      <xdr:col>4</xdr:col>
      <xdr:colOff>488950</xdr:colOff>
      <xdr:row>10</xdr:row>
      <xdr:rowOff>44450</xdr:rowOff>
    </xdr:to>
    <xdr:sp macro="" textlink="">
      <xdr:nvSpPr>
        <xdr:cNvPr id="1048" name="Text Box 24">
          <a:extLst>
            <a:ext uri="{FF2B5EF4-FFF2-40B4-BE49-F238E27FC236}">
              <a16:creationId xmlns:a16="http://schemas.microsoft.com/office/drawing/2014/main" id="{E2626FCD-84F1-2D5F-0B0B-55198C7D1E4E}"/>
            </a:ext>
          </a:extLst>
        </xdr:cNvPr>
        <xdr:cNvSpPr txBox="1">
          <a:spLocks noChangeArrowheads="1"/>
        </xdr:cNvSpPr>
      </xdr:nvSpPr>
      <xdr:spPr bwMode="auto">
        <a:xfrm>
          <a:off x="2508250" y="1504950"/>
          <a:ext cx="304800" cy="184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xdr:txBody>
    </xdr:sp>
    <xdr:clientData/>
  </xdr:twoCellAnchor>
  <xdr:twoCellAnchor>
    <xdr:from>
      <xdr:col>2</xdr:col>
      <xdr:colOff>946150</xdr:colOff>
      <xdr:row>20</xdr:row>
      <xdr:rowOff>133350</xdr:rowOff>
    </xdr:from>
    <xdr:to>
      <xdr:col>2</xdr:col>
      <xdr:colOff>1174750</xdr:colOff>
      <xdr:row>21</xdr:row>
      <xdr:rowOff>63500</xdr:rowOff>
    </xdr:to>
    <xdr:sp macro="" textlink="">
      <xdr:nvSpPr>
        <xdr:cNvPr id="1050" name="Text Box 26">
          <a:extLst>
            <a:ext uri="{FF2B5EF4-FFF2-40B4-BE49-F238E27FC236}">
              <a16:creationId xmlns:a16="http://schemas.microsoft.com/office/drawing/2014/main" id="{724F2724-7E8E-050C-CE41-22843BB9471A}"/>
            </a:ext>
          </a:extLst>
        </xdr:cNvPr>
        <xdr:cNvSpPr txBox="1">
          <a:spLocks noChangeArrowheads="1"/>
        </xdr:cNvSpPr>
      </xdr:nvSpPr>
      <xdr:spPr bwMode="auto">
        <a:xfrm>
          <a:off x="1498600" y="3644900"/>
          <a:ext cx="0" cy="88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r>
            <a:rPr lang="en-US" sz="10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4/3</a:t>
          </a:r>
        </a:p>
      </xdr:txBody>
    </xdr:sp>
    <xdr:clientData/>
  </xdr:twoCellAnchor>
  <xdr:twoCellAnchor>
    <xdr:from>
      <xdr:col>6</xdr:col>
      <xdr:colOff>387350</xdr:colOff>
      <xdr:row>10</xdr:row>
      <xdr:rowOff>38100</xdr:rowOff>
    </xdr:from>
    <xdr:to>
      <xdr:col>6</xdr:col>
      <xdr:colOff>387350</xdr:colOff>
      <xdr:row>12</xdr:row>
      <xdr:rowOff>38100</xdr:rowOff>
    </xdr:to>
    <xdr:sp macro="" textlink="">
      <xdr:nvSpPr>
        <xdr:cNvPr id="1051" name="Line 27">
          <a:extLst>
            <a:ext uri="{FF2B5EF4-FFF2-40B4-BE49-F238E27FC236}">
              <a16:creationId xmlns:a16="http://schemas.microsoft.com/office/drawing/2014/main" id="{F5C54E62-B1E2-7ADC-7090-94162AA0CD0E}"/>
            </a:ext>
          </a:extLst>
        </xdr:cNvPr>
        <xdr:cNvSpPr>
          <a:spLocks noChangeShapeType="1"/>
        </xdr:cNvSpPr>
      </xdr:nvSpPr>
      <xdr:spPr bwMode="auto">
        <a:xfrm>
          <a:off x="4298950" y="1682750"/>
          <a:ext cx="0" cy="355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508000</xdr:colOff>
      <xdr:row>5</xdr:row>
      <xdr:rowOff>127000</xdr:rowOff>
    </xdr:from>
    <xdr:to>
      <xdr:col>6</xdr:col>
      <xdr:colOff>101600</xdr:colOff>
      <xdr:row>7</xdr:row>
      <xdr:rowOff>0</xdr:rowOff>
    </xdr:to>
    <xdr:sp macro="" textlink="">
      <xdr:nvSpPr>
        <xdr:cNvPr id="1052" name="Text Box 28">
          <a:extLst>
            <a:ext uri="{FF2B5EF4-FFF2-40B4-BE49-F238E27FC236}">
              <a16:creationId xmlns:a16="http://schemas.microsoft.com/office/drawing/2014/main" id="{CA502064-4E8A-6881-C333-43D9D4B635B9}"/>
            </a:ext>
          </a:extLst>
        </xdr:cNvPr>
        <xdr:cNvSpPr txBox="1">
          <a:spLocks noChangeArrowheads="1"/>
        </xdr:cNvSpPr>
      </xdr:nvSpPr>
      <xdr:spPr bwMode="auto">
        <a:xfrm>
          <a:off x="3670300" y="933450"/>
          <a:ext cx="342900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</a:t>
          </a:r>
        </a:p>
      </xdr:txBody>
    </xdr:sp>
    <xdr:clientData/>
  </xdr:twoCellAnchor>
  <xdr:twoCellAnchor>
    <xdr:from>
      <xdr:col>4</xdr:col>
      <xdr:colOff>184150</xdr:colOff>
      <xdr:row>7</xdr:row>
      <xdr:rowOff>25400</xdr:rowOff>
    </xdr:from>
    <xdr:to>
      <xdr:col>8</xdr:col>
      <xdr:colOff>146050</xdr:colOff>
      <xdr:row>7</xdr:row>
      <xdr:rowOff>25400</xdr:rowOff>
    </xdr:to>
    <xdr:sp macro="" textlink="">
      <xdr:nvSpPr>
        <xdr:cNvPr id="1053" name="Line 29">
          <a:extLst>
            <a:ext uri="{FF2B5EF4-FFF2-40B4-BE49-F238E27FC236}">
              <a16:creationId xmlns:a16="http://schemas.microsoft.com/office/drawing/2014/main" id="{F85ACF0C-2D43-C125-883E-059D9B114D68}"/>
            </a:ext>
          </a:extLst>
        </xdr:cNvPr>
        <xdr:cNvSpPr>
          <a:spLocks noChangeShapeType="1"/>
        </xdr:cNvSpPr>
      </xdr:nvSpPr>
      <xdr:spPr bwMode="auto">
        <a:xfrm>
          <a:off x="2508250" y="1149350"/>
          <a:ext cx="2774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165100</xdr:colOff>
      <xdr:row>5</xdr:row>
      <xdr:rowOff>76200</xdr:rowOff>
    </xdr:from>
    <xdr:to>
      <xdr:col>4</xdr:col>
      <xdr:colOff>165100</xdr:colOff>
      <xdr:row>7</xdr:row>
      <xdr:rowOff>63500</xdr:rowOff>
    </xdr:to>
    <xdr:sp macro="" textlink="">
      <xdr:nvSpPr>
        <xdr:cNvPr id="1055" name="Line 31">
          <a:extLst>
            <a:ext uri="{FF2B5EF4-FFF2-40B4-BE49-F238E27FC236}">
              <a16:creationId xmlns:a16="http://schemas.microsoft.com/office/drawing/2014/main" id="{A6B1080C-F554-D146-D6E9-057F9580D69E}"/>
            </a:ext>
          </a:extLst>
        </xdr:cNvPr>
        <xdr:cNvSpPr>
          <a:spLocks noChangeShapeType="1"/>
        </xdr:cNvSpPr>
      </xdr:nvSpPr>
      <xdr:spPr bwMode="auto">
        <a:xfrm flipV="1">
          <a:off x="2489200" y="8826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146050</xdr:colOff>
      <xdr:row>5</xdr:row>
      <xdr:rowOff>69850</xdr:rowOff>
    </xdr:from>
    <xdr:to>
      <xdr:col>8</xdr:col>
      <xdr:colOff>146050</xdr:colOff>
      <xdr:row>7</xdr:row>
      <xdr:rowOff>76200</xdr:rowOff>
    </xdr:to>
    <xdr:sp macro="" textlink="">
      <xdr:nvSpPr>
        <xdr:cNvPr id="1056" name="Line 32">
          <a:extLst>
            <a:ext uri="{FF2B5EF4-FFF2-40B4-BE49-F238E27FC236}">
              <a16:creationId xmlns:a16="http://schemas.microsoft.com/office/drawing/2014/main" id="{CACE694D-7F96-C874-FA4D-0D09BA171107}"/>
            </a:ext>
          </a:extLst>
        </xdr:cNvPr>
        <xdr:cNvSpPr>
          <a:spLocks noChangeShapeType="1"/>
        </xdr:cNvSpPr>
      </xdr:nvSpPr>
      <xdr:spPr bwMode="auto">
        <a:xfrm flipV="1">
          <a:off x="5283200" y="876300"/>
          <a:ext cx="0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6350</xdr:colOff>
      <xdr:row>13</xdr:row>
      <xdr:rowOff>69850</xdr:rowOff>
    </xdr:from>
    <xdr:to>
      <xdr:col>10</xdr:col>
      <xdr:colOff>31750</xdr:colOff>
      <xdr:row>15</xdr:row>
      <xdr:rowOff>95250</xdr:rowOff>
    </xdr:to>
    <xdr:sp macro="[0]!clear" textlink="">
      <xdr:nvSpPr>
        <xdr:cNvPr id="1057" name="Text Box 33">
          <a:extLst>
            <a:ext uri="{FF2B5EF4-FFF2-40B4-BE49-F238E27FC236}">
              <a16:creationId xmlns:a16="http://schemas.microsoft.com/office/drawing/2014/main" id="{9851B52E-00ED-476D-8179-FB7047A7491E}"/>
            </a:ext>
          </a:extLst>
        </xdr:cNvPr>
        <xdr:cNvSpPr txBox="1">
          <a:spLocks noChangeArrowheads="1"/>
        </xdr:cNvSpPr>
      </xdr:nvSpPr>
      <xdr:spPr bwMode="auto">
        <a:xfrm>
          <a:off x="5702300" y="2266950"/>
          <a:ext cx="933450" cy="387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Clear Data Entry Cells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"/>
  <sheetViews>
    <sheetView workbookViewId="0">
      <selection activeCell="B8" sqref="B8"/>
    </sheetView>
  </sheetViews>
  <sheetFormatPr defaultRowHeight="12.75" x14ac:dyDescent="0.2"/>
  <cols>
    <col min="5" max="6" width="9.28515625" customWidth="1"/>
    <col min="9" max="9" width="13.28515625" customWidth="1"/>
  </cols>
  <sheetData>
    <row r="1" spans="1:10" x14ac:dyDescent="0.2">
      <c r="A1" s="8" t="s">
        <v>26</v>
      </c>
      <c r="B1" s="1"/>
      <c r="C1" s="1"/>
      <c r="D1" s="1"/>
      <c r="E1" s="1"/>
      <c r="F1" s="1"/>
      <c r="G1" s="1"/>
      <c r="H1" s="1"/>
      <c r="I1" s="9"/>
    </row>
    <row r="2" spans="1:10" x14ac:dyDescent="0.2">
      <c r="A2" s="10" t="s">
        <v>22</v>
      </c>
      <c r="B2" s="6"/>
      <c r="C2" s="6"/>
      <c r="D2" s="6"/>
      <c r="E2" t="s">
        <v>23</v>
      </c>
      <c r="F2" s="6"/>
      <c r="G2" s="6"/>
      <c r="H2" s="6"/>
      <c r="I2" s="11"/>
    </row>
    <row r="3" spans="1:10" x14ac:dyDescent="0.2">
      <c r="A3" s="12" t="s">
        <v>27</v>
      </c>
      <c r="B3" s="6"/>
      <c r="C3" s="6"/>
      <c r="D3" s="13" t="s">
        <v>20</v>
      </c>
      <c r="E3" s="6"/>
      <c r="F3" s="6"/>
      <c r="I3" s="14"/>
    </row>
    <row r="4" spans="1:10" ht="13.5" thickBot="1" x14ac:dyDescent="0.25">
      <c r="A4" s="15" t="s">
        <v>28</v>
      </c>
      <c r="B4" s="7"/>
      <c r="C4" s="7"/>
      <c r="D4" s="16" t="s">
        <v>20</v>
      </c>
      <c r="E4" s="7"/>
      <c r="F4" s="7"/>
      <c r="G4" s="17" t="s">
        <v>14</v>
      </c>
      <c r="H4" s="18" t="s">
        <v>29</v>
      </c>
      <c r="I4" s="19"/>
      <c r="J4" s="20"/>
    </row>
    <row r="5" spans="1:10" ht="13.5" thickTop="1" x14ac:dyDescent="0.2">
      <c r="A5" s="20"/>
      <c r="I5" s="14"/>
    </row>
    <row r="6" spans="1:10" x14ac:dyDescent="0.2">
      <c r="A6" s="21"/>
      <c r="I6" s="14"/>
    </row>
    <row r="7" spans="1:10" x14ac:dyDescent="0.2">
      <c r="A7" s="21"/>
      <c r="I7" s="14"/>
    </row>
    <row r="8" spans="1:10" x14ac:dyDescent="0.2">
      <c r="A8" s="20"/>
      <c r="H8" t="s">
        <v>18</v>
      </c>
      <c r="I8" s="14"/>
    </row>
    <row r="9" spans="1:10" x14ac:dyDescent="0.2">
      <c r="A9" s="20"/>
      <c r="I9" s="14"/>
    </row>
    <row r="10" spans="1:10" x14ac:dyDescent="0.2">
      <c r="A10" s="20"/>
      <c r="G10" s="13" t="s">
        <v>30</v>
      </c>
      <c r="H10" s="6">
        <v>36</v>
      </c>
      <c r="I10" s="14" t="s">
        <v>31</v>
      </c>
    </row>
    <row r="11" spans="1:10" x14ac:dyDescent="0.2">
      <c r="A11" s="20"/>
      <c r="G11" s="13" t="s">
        <v>32</v>
      </c>
      <c r="H11" s="6">
        <v>18</v>
      </c>
      <c r="I11" s="14" t="s">
        <v>31</v>
      </c>
    </row>
    <row r="12" spans="1:10" x14ac:dyDescent="0.2">
      <c r="A12" s="20" t="s">
        <v>0</v>
      </c>
      <c r="G12" s="13" t="s">
        <v>33</v>
      </c>
      <c r="H12" s="6">
        <v>2.5000000000000001E-2</v>
      </c>
      <c r="I12" s="14" t="s">
        <v>34</v>
      </c>
    </row>
    <row r="13" spans="1:10" x14ac:dyDescent="0.2">
      <c r="A13" s="20"/>
      <c r="G13" s="22" t="s">
        <v>35</v>
      </c>
      <c r="H13" s="23">
        <f>IF(H11&gt;(H10/2),4*(ACOS((H11/H10)^0.5))*360/(2*PI()),4*(ASIN((H11/H10)^0.5))*360/(2*PI()))</f>
        <v>180.00000000000003</v>
      </c>
      <c r="I13" s="14" t="s">
        <v>36</v>
      </c>
    </row>
    <row r="14" spans="1:10" ht="15.75" x14ac:dyDescent="0.3">
      <c r="A14" s="20" t="s">
        <v>12</v>
      </c>
      <c r="G14" s="13" t="s">
        <v>37</v>
      </c>
      <c r="H14" s="6">
        <v>5.0000000000000001E-3</v>
      </c>
      <c r="I14" s="14" t="s">
        <v>38</v>
      </c>
    </row>
    <row r="15" spans="1:10" x14ac:dyDescent="0.2">
      <c r="A15" s="24"/>
      <c r="B15" s="2" t="s">
        <v>2</v>
      </c>
      <c r="C15" s="2"/>
      <c r="D15" s="2"/>
      <c r="E15" s="2"/>
      <c r="F15" s="2"/>
      <c r="H15" s="2"/>
      <c r="I15" s="25"/>
    </row>
    <row r="16" spans="1:10" x14ac:dyDescent="0.2">
      <c r="A16" s="24"/>
      <c r="B16" s="2" t="s">
        <v>3</v>
      </c>
      <c r="C16" s="2"/>
      <c r="D16" s="2"/>
      <c r="E16" s="2"/>
      <c r="F16" s="2"/>
      <c r="G16" s="2"/>
      <c r="H16" s="2"/>
      <c r="I16" s="25"/>
    </row>
    <row r="17" spans="1:10" ht="15.75" x14ac:dyDescent="0.3">
      <c r="A17" s="24"/>
      <c r="B17" s="2" t="s">
        <v>4</v>
      </c>
      <c r="C17" s="2"/>
      <c r="D17" s="2"/>
      <c r="E17" s="2"/>
      <c r="F17" t="s">
        <v>1</v>
      </c>
      <c r="G17" s="2"/>
      <c r="H17" s="2"/>
      <c r="I17" s="25"/>
    </row>
    <row r="18" spans="1:10" x14ac:dyDescent="0.2">
      <c r="A18" s="24"/>
      <c r="B18" s="2" t="s">
        <v>5</v>
      </c>
      <c r="C18" s="2"/>
      <c r="D18" s="2"/>
      <c r="E18" s="2"/>
      <c r="F18" s="4" t="s">
        <v>13</v>
      </c>
      <c r="G18" s="2"/>
      <c r="H18" s="2"/>
      <c r="I18" s="25"/>
    </row>
    <row r="19" spans="1:10" x14ac:dyDescent="0.2">
      <c r="A19" s="24"/>
      <c r="B19" s="2" t="s">
        <v>6</v>
      </c>
      <c r="C19" s="2"/>
      <c r="D19" s="2"/>
      <c r="E19" s="2"/>
      <c r="H19" s="2"/>
      <c r="I19" s="25"/>
    </row>
    <row r="20" spans="1:10" x14ac:dyDescent="0.2">
      <c r="A20" s="24"/>
      <c r="B20" s="2"/>
      <c r="C20" s="2"/>
      <c r="D20" s="2"/>
      <c r="E20" s="26" t="s">
        <v>39</v>
      </c>
      <c r="F20" s="27"/>
      <c r="G20" s="28"/>
      <c r="H20" s="93" t="s">
        <v>40</v>
      </c>
      <c r="I20" s="94"/>
      <c r="J20" s="29"/>
    </row>
    <row r="21" spans="1:10" ht="34.5" thickBot="1" x14ac:dyDescent="0.25">
      <c r="A21" s="30"/>
      <c r="B21" s="31" t="s">
        <v>41</v>
      </c>
      <c r="C21" s="32" t="s">
        <v>8</v>
      </c>
      <c r="D21" s="33" t="s">
        <v>9</v>
      </c>
      <c r="E21" s="34" t="s">
        <v>42</v>
      </c>
      <c r="F21" s="31" t="s">
        <v>43</v>
      </c>
      <c r="G21" s="35"/>
      <c r="H21" s="36" t="s">
        <v>44</v>
      </c>
      <c r="I21" s="37">
        <v>0.01</v>
      </c>
      <c r="J21" s="2"/>
    </row>
    <row r="22" spans="1:10" ht="13.5" thickTop="1" x14ac:dyDescent="0.2">
      <c r="A22" s="30"/>
      <c r="B22" s="38">
        <f>IF(H11&gt;(H10/2),((H10^2)/8)*((PI()*2-(PI()*H13/180)+(SIN(H13*2*PI()/360))))/144,((H10)^2)/8*((PI()*H13/180-SIN(H13*2*PI()/360)))/144)</f>
        <v>3.534291735288519</v>
      </c>
      <c r="C22" s="38">
        <f>IF(H11&gt;(H10/2),(PI()*H10*(360-H13)/360)/12,(PI()*H10*H13)/360/12)</f>
        <v>4.7123889803846906</v>
      </c>
      <c r="D22" s="39">
        <f>B22/C22</f>
        <v>0.75000000000000022</v>
      </c>
      <c r="E22" s="40">
        <f>1.486/H12*((D22)^0.6667*H14^0.5)</f>
        <v>3.4695020403247887</v>
      </c>
      <c r="F22" s="38">
        <f>E22*B22</f>
        <v>12.262232386686556</v>
      </c>
      <c r="G22" s="25"/>
      <c r="H22" s="41" t="s">
        <v>45</v>
      </c>
      <c r="I22" s="37">
        <v>1.4999999999999999E-2</v>
      </c>
      <c r="J22" s="3"/>
    </row>
    <row r="23" spans="1:10" x14ac:dyDescent="0.2">
      <c r="A23" s="30"/>
      <c r="B23" s="42"/>
      <c r="C23" s="42"/>
      <c r="D23" s="43"/>
      <c r="E23" s="44"/>
      <c r="F23" s="45"/>
      <c r="G23" s="46"/>
      <c r="H23" s="41" t="s">
        <v>46</v>
      </c>
      <c r="I23" s="37">
        <v>0.02</v>
      </c>
      <c r="J23" s="3"/>
    </row>
    <row r="24" spans="1:10" x14ac:dyDescent="0.2">
      <c r="A24" s="47"/>
      <c r="B24" s="48"/>
      <c r="C24" s="48"/>
      <c r="D24" s="48"/>
      <c r="E24" s="49"/>
      <c r="F24" s="50"/>
      <c r="G24" s="49"/>
      <c r="H24" s="41" t="s">
        <v>47</v>
      </c>
      <c r="I24" s="37">
        <v>1.7000000000000001E-2</v>
      </c>
      <c r="J24" s="3"/>
    </row>
    <row r="25" spans="1:10" x14ac:dyDescent="0.2">
      <c r="A25" s="47"/>
      <c r="B25" s="51"/>
      <c r="C25" s="51"/>
      <c r="D25" s="51"/>
      <c r="E25" s="2"/>
      <c r="F25" s="3"/>
      <c r="G25" s="2"/>
      <c r="H25" s="41" t="s">
        <v>48</v>
      </c>
      <c r="I25" s="37">
        <v>2.5000000000000001E-2</v>
      </c>
      <c r="J25" s="3"/>
    </row>
    <row r="26" spans="1:10" x14ac:dyDescent="0.2">
      <c r="A26" s="47"/>
      <c r="B26" s="51"/>
      <c r="C26" s="51"/>
      <c r="D26" s="51"/>
      <c r="G26" s="2"/>
      <c r="H26" s="41" t="s">
        <v>49</v>
      </c>
      <c r="I26" s="37">
        <v>1.2E-2</v>
      </c>
      <c r="J26" s="3"/>
    </row>
    <row r="27" spans="1:10" x14ac:dyDescent="0.2">
      <c r="A27" s="47"/>
      <c r="B27" s="2" t="s">
        <v>24</v>
      </c>
      <c r="C27" s="51"/>
      <c r="D27" s="51"/>
      <c r="G27" s="2"/>
      <c r="H27" s="41" t="s">
        <v>50</v>
      </c>
      <c r="I27" s="37">
        <v>2.3E-2</v>
      </c>
      <c r="J27" s="3"/>
    </row>
    <row r="28" spans="1:10" x14ac:dyDescent="0.2">
      <c r="A28" s="47"/>
      <c r="B28" s="51"/>
      <c r="C28" s="51"/>
      <c r="D28" s="51"/>
      <c r="G28" s="2"/>
      <c r="H28" s="52" t="s">
        <v>51</v>
      </c>
      <c r="I28" s="53">
        <v>1.2999999999999999E-2</v>
      </c>
      <c r="J28" s="3"/>
    </row>
    <row r="29" spans="1:10" x14ac:dyDescent="0.2">
      <c r="A29" s="20"/>
      <c r="I29" s="14"/>
    </row>
    <row r="30" spans="1:10" x14ac:dyDescent="0.2">
      <c r="A30" s="20"/>
      <c r="I30" s="14"/>
    </row>
    <row r="31" spans="1:10" x14ac:dyDescent="0.2">
      <c r="A31" s="20"/>
      <c r="I31" s="14"/>
    </row>
    <row r="32" spans="1:10" x14ac:dyDescent="0.2">
      <c r="A32" s="20"/>
      <c r="I32" s="14"/>
    </row>
    <row r="33" spans="1:9" x14ac:dyDescent="0.2">
      <c r="A33" s="20"/>
      <c r="I33" s="14"/>
    </row>
    <row r="34" spans="1:9" x14ac:dyDescent="0.2">
      <c r="A34" s="20"/>
      <c r="I34" s="14"/>
    </row>
    <row r="35" spans="1:9" x14ac:dyDescent="0.2">
      <c r="A35" s="20"/>
      <c r="I35" s="14"/>
    </row>
    <row r="36" spans="1:9" x14ac:dyDescent="0.2">
      <c r="A36" s="20"/>
      <c r="I36" s="14"/>
    </row>
    <row r="37" spans="1:9" x14ac:dyDescent="0.2">
      <c r="A37" s="20"/>
      <c r="I37" s="14"/>
    </row>
    <row r="38" spans="1:9" x14ac:dyDescent="0.2">
      <c r="A38" s="20"/>
      <c r="I38" s="14"/>
    </row>
    <row r="39" spans="1:9" x14ac:dyDescent="0.2">
      <c r="A39" s="20"/>
      <c r="I39" s="14"/>
    </row>
    <row r="40" spans="1:9" x14ac:dyDescent="0.2">
      <c r="A40" s="20"/>
      <c r="I40" s="14"/>
    </row>
    <row r="41" spans="1:9" x14ac:dyDescent="0.2">
      <c r="A41" s="20"/>
      <c r="I41" s="14"/>
    </row>
    <row r="42" spans="1:9" x14ac:dyDescent="0.2">
      <c r="A42" s="20"/>
      <c r="I42" s="14"/>
    </row>
    <row r="43" spans="1:9" x14ac:dyDescent="0.2">
      <c r="A43" s="20"/>
      <c r="I43" s="14"/>
    </row>
    <row r="44" spans="1:9" x14ac:dyDescent="0.2">
      <c r="A44" s="20"/>
      <c r="I44" s="14"/>
    </row>
    <row r="45" spans="1:9" x14ac:dyDescent="0.2">
      <c r="A45" s="20"/>
      <c r="I45" s="14"/>
    </row>
    <row r="46" spans="1:9" x14ac:dyDescent="0.2">
      <c r="A46" s="20"/>
      <c r="I46" s="14"/>
    </row>
    <row r="47" spans="1:9" x14ac:dyDescent="0.2">
      <c r="A47" s="54"/>
      <c r="B47" s="55"/>
      <c r="C47" s="55"/>
      <c r="D47" s="55"/>
      <c r="E47" s="55"/>
      <c r="F47" s="55"/>
      <c r="G47" s="55"/>
      <c r="H47" s="55"/>
      <c r="I47" s="56"/>
    </row>
  </sheetData>
  <sheetProtection password="C352" sheet="1" objects="1" scenarios="1"/>
  <mergeCells count="1">
    <mergeCell ref="H20:I20"/>
  </mergeCells>
  <phoneticPr fontId="6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M47"/>
  <sheetViews>
    <sheetView tabSelected="1" workbookViewId="0">
      <selection activeCell="G21" sqref="G21"/>
    </sheetView>
  </sheetViews>
  <sheetFormatPr defaultColWidth="9.28515625" defaultRowHeight="12.75" x14ac:dyDescent="0.2"/>
  <cols>
    <col min="1" max="1" width="2.5703125" style="4" customWidth="1"/>
    <col min="2" max="2" width="8.42578125" style="4" customWidth="1"/>
    <col min="3" max="3" width="10.42578125" style="4" customWidth="1"/>
    <col min="4" max="4" width="11.7109375" style="4" customWidth="1"/>
    <col min="5" max="5" width="12" style="4" customWidth="1"/>
    <col min="6" max="6" width="10.7109375" style="4" customWidth="1"/>
    <col min="7" max="7" width="8" style="4" customWidth="1"/>
    <col min="8" max="8" width="9.5703125" style="4" customWidth="1"/>
    <col min="9" max="9" width="8" style="4" customWidth="1"/>
    <col min="10" max="10" width="13" style="4" customWidth="1"/>
    <col min="11" max="11" width="10.7109375" style="4" customWidth="1"/>
    <col min="12" max="16384" width="9.28515625" style="4"/>
  </cols>
  <sheetData>
    <row r="1" spans="2:13" x14ac:dyDescent="0.2">
      <c r="B1" s="8" t="s">
        <v>52</v>
      </c>
      <c r="C1" s="57"/>
      <c r="D1" s="57"/>
      <c r="E1" s="58"/>
      <c r="F1" s="58"/>
      <c r="G1" s="58"/>
      <c r="H1" s="58"/>
      <c r="I1" s="58"/>
      <c r="J1" s="58"/>
      <c r="K1" s="66"/>
    </row>
    <row r="2" spans="2:13" x14ac:dyDescent="0.2">
      <c r="B2" s="86" t="s">
        <v>22</v>
      </c>
      <c r="C2" s="5" t="s">
        <v>80</v>
      </c>
      <c r="D2" s="5"/>
      <c r="E2" s="59"/>
      <c r="F2" s="4" t="s">
        <v>23</v>
      </c>
      <c r="G2" s="59" t="s">
        <v>78</v>
      </c>
      <c r="H2" s="59"/>
      <c r="I2" s="59"/>
      <c r="J2" s="59"/>
      <c r="K2" s="67"/>
    </row>
    <row r="3" spans="2:13" x14ac:dyDescent="0.2">
      <c r="B3" s="10" t="s">
        <v>19</v>
      </c>
      <c r="C3" s="59" t="s">
        <v>79</v>
      </c>
      <c r="D3" s="59"/>
      <c r="E3" s="4" t="s">
        <v>20</v>
      </c>
      <c r="F3" s="92">
        <v>45621</v>
      </c>
      <c r="G3" s="59"/>
      <c r="K3" s="67"/>
    </row>
    <row r="4" spans="2:13" x14ac:dyDescent="0.2">
      <c r="B4" s="10" t="s">
        <v>21</v>
      </c>
      <c r="C4" s="59" t="s">
        <v>81</v>
      </c>
      <c r="D4" s="59"/>
      <c r="E4" s="4" t="s">
        <v>20</v>
      </c>
      <c r="F4" s="59"/>
      <c r="G4" s="59"/>
      <c r="J4" s="4" t="s">
        <v>77</v>
      </c>
      <c r="K4" s="67"/>
    </row>
    <row r="5" spans="2:13" x14ac:dyDescent="0.2">
      <c r="B5" s="10"/>
      <c r="K5" s="67"/>
    </row>
    <row r="6" spans="2:13" x14ac:dyDescent="0.2">
      <c r="B6" s="10"/>
      <c r="K6" s="67" t="s">
        <v>18</v>
      </c>
    </row>
    <row r="7" spans="2:13" x14ac:dyDescent="0.2">
      <c r="B7" s="10"/>
      <c r="J7" s="60" t="s">
        <v>25</v>
      </c>
      <c r="K7" s="68">
        <v>2</v>
      </c>
      <c r="M7" s="60"/>
    </row>
    <row r="8" spans="2:13" x14ac:dyDescent="0.2">
      <c r="B8" s="10" t="s">
        <v>0</v>
      </c>
      <c r="J8" s="60" t="s">
        <v>25</v>
      </c>
      <c r="K8" s="68">
        <v>2</v>
      </c>
    </row>
    <row r="9" spans="2:13" x14ac:dyDescent="0.2">
      <c r="B9" s="10"/>
      <c r="J9" s="60" t="s">
        <v>66</v>
      </c>
      <c r="K9" s="68">
        <v>5</v>
      </c>
    </row>
    <row r="10" spans="2:13" ht="15.75" x14ac:dyDescent="0.3">
      <c r="B10" s="10" t="s">
        <v>72</v>
      </c>
      <c r="J10" s="60" t="s">
        <v>15</v>
      </c>
      <c r="K10" s="68">
        <v>1.5</v>
      </c>
    </row>
    <row r="11" spans="2:13" x14ac:dyDescent="0.2">
      <c r="B11" s="10"/>
      <c r="C11" s="4" t="s">
        <v>58</v>
      </c>
      <c r="J11" s="60" t="s">
        <v>16</v>
      </c>
      <c r="K11" s="68">
        <v>8.9999999999999993E-3</v>
      </c>
    </row>
    <row r="12" spans="2:13" ht="15.75" x14ac:dyDescent="0.3">
      <c r="B12" s="10"/>
      <c r="C12" s="4" t="s">
        <v>59</v>
      </c>
      <c r="J12" s="69" t="s">
        <v>55</v>
      </c>
      <c r="K12" s="68">
        <v>0.05</v>
      </c>
    </row>
    <row r="13" spans="2:13" ht="15.75" x14ac:dyDescent="0.3">
      <c r="B13" s="10"/>
      <c r="C13" s="4" t="s">
        <v>60</v>
      </c>
      <c r="J13" s="60" t="s">
        <v>56</v>
      </c>
      <c r="K13" s="68">
        <v>0.05</v>
      </c>
    </row>
    <row r="14" spans="2:13" ht="15.75" x14ac:dyDescent="0.3">
      <c r="B14" s="10"/>
      <c r="C14" s="4" t="s">
        <v>61</v>
      </c>
      <c r="F14" s="4" t="s">
        <v>73</v>
      </c>
      <c r="J14" s="60"/>
      <c r="K14" s="67"/>
    </row>
    <row r="15" spans="2:13" x14ac:dyDescent="0.2">
      <c r="B15" s="10"/>
      <c r="C15" s="4" t="s">
        <v>57</v>
      </c>
      <c r="F15" s="4" t="s">
        <v>62</v>
      </c>
      <c r="K15" s="67"/>
    </row>
    <row r="16" spans="2:13" x14ac:dyDescent="0.2">
      <c r="B16" s="10"/>
      <c r="K16" s="67"/>
    </row>
    <row r="17" spans="2:11" x14ac:dyDescent="0.2">
      <c r="B17" s="10"/>
      <c r="F17" s="95" t="s">
        <v>53</v>
      </c>
      <c r="G17" s="95"/>
      <c r="H17" s="95" t="s">
        <v>54</v>
      </c>
      <c r="I17" s="95"/>
      <c r="J17" s="62"/>
      <c r="K17" s="70"/>
    </row>
    <row r="18" spans="2:11" ht="25.5" x14ac:dyDescent="0.2">
      <c r="B18" s="87" t="s">
        <v>11</v>
      </c>
      <c r="C18" s="81" t="s">
        <v>10</v>
      </c>
      <c r="D18" s="72" t="s">
        <v>8</v>
      </c>
      <c r="E18" s="72" t="s">
        <v>9</v>
      </c>
      <c r="F18" s="72" t="s">
        <v>7</v>
      </c>
      <c r="G18" s="81" t="s">
        <v>17</v>
      </c>
      <c r="H18" s="82" t="s">
        <v>7</v>
      </c>
      <c r="I18" s="83" t="s">
        <v>17</v>
      </c>
      <c r="J18" s="63"/>
      <c r="K18" s="67"/>
    </row>
    <row r="19" spans="2:11" x14ac:dyDescent="0.2">
      <c r="B19" s="88">
        <f>K10</f>
        <v>1.5</v>
      </c>
      <c r="C19" s="85">
        <f>IF(OR(K7&lt;0,K9&lt;0,K10=" ",K11&lt;0)," ",(B*d+(Zl*d^2)/2+(Zr*d^2)/2))</f>
        <v>12</v>
      </c>
      <c r="D19" s="85">
        <f>IF(OR(K7=" ",K9=" ",K10=" ",K11=" ")," ",(B+(d*(Zl^2+1)^0.5)+(d*(Zr^2+1)^0.5)))</f>
        <v>11.708203932499369</v>
      </c>
      <c r="E19" s="85">
        <f>IF(OR(C19=0,D19=0,B19=0)," ",C19/D19)</f>
        <v>1.0249223594996215</v>
      </c>
      <c r="F19" s="64">
        <f>IF(E19=" "," ",1.486/K12*((E19)^0.6667*K11^0.5))</f>
        <v>2.8661421631746928</v>
      </c>
      <c r="G19" s="84">
        <f>IF(OR(D19=0,C19=0,B19=0)," ",F19*C19)</f>
        <v>34.393705958096312</v>
      </c>
      <c r="H19" s="64">
        <f>IF(OR(D19=0,C19=0,B19=0)," ",1.486/K13*((E19)^0.6667*K11^0.5))</f>
        <v>2.8661421631746928</v>
      </c>
      <c r="I19" s="84">
        <f>IF(OR(D19=0,C19=0,B19=0)," ",H19*C19)</f>
        <v>34.393705958096312</v>
      </c>
      <c r="J19" s="64" t="s">
        <v>64</v>
      </c>
      <c r="K19" s="71">
        <f>IF(OR(C19=0,D19=0,$B$19=0),"",B+Zl*d+Zr*d)</f>
        <v>11</v>
      </c>
    </row>
    <row r="20" spans="2:11" x14ac:dyDescent="0.2">
      <c r="B20" s="89"/>
      <c r="C20" s="72"/>
      <c r="D20" s="73"/>
      <c r="E20" s="72"/>
      <c r="F20" s="72"/>
      <c r="J20" s="64" t="s">
        <v>67</v>
      </c>
      <c r="K20" s="74">
        <f>IF(OR(C19=0,D19=0,$B$19=0),"",C19/K19)</f>
        <v>1.0909090909090908</v>
      </c>
    </row>
    <row r="21" spans="2:11" x14ac:dyDescent="0.2">
      <c r="B21" s="10"/>
      <c r="D21" s="73"/>
      <c r="F21" s="64" t="s">
        <v>68</v>
      </c>
      <c r="G21" s="75">
        <f>IF(OR(C19=0,D19=0,$B$19=0),"",14.56 * n_low^2 * K20/E19^1.3333)</f>
        <v>3.8426928941686624E-2</v>
      </c>
      <c r="H21" s="64" t="s">
        <v>69</v>
      </c>
      <c r="I21" s="75">
        <f>IF(OR(C19=0,D19=0,$B$19=0),"",14.56 * n_high^2 * K20/E19^1.3333)</f>
        <v>3.8426928941686624E-2</v>
      </c>
      <c r="K21" s="67"/>
    </row>
    <row r="22" spans="2:11" ht="15.75" x14ac:dyDescent="0.3">
      <c r="B22" s="90" t="s">
        <v>74</v>
      </c>
      <c r="C22" s="4" t="s">
        <v>76</v>
      </c>
      <c r="K22" s="67"/>
    </row>
    <row r="23" spans="2:11" x14ac:dyDescent="0.2">
      <c r="B23" s="90" t="s">
        <v>64</v>
      </c>
      <c r="C23" s="4" t="s">
        <v>65</v>
      </c>
      <c r="F23" s="76" t="s">
        <v>70</v>
      </c>
      <c r="G23" s="76" t="s">
        <v>71</v>
      </c>
      <c r="H23" s="76" t="s">
        <v>70</v>
      </c>
      <c r="I23" s="76" t="s">
        <v>71</v>
      </c>
      <c r="K23" s="67"/>
    </row>
    <row r="24" spans="2:11" ht="15.75" x14ac:dyDescent="0.3">
      <c r="B24" s="90" t="s">
        <v>75</v>
      </c>
      <c r="C24" s="4" t="s">
        <v>63</v>
      </c>
      <c r="F24" s="77">
        <f>IF(OR(C19=0,D19=0,$B$19=0),"",0.7*G21)</f>
        <v>2.6898850259180634E-2</v>
      </c>
      <c r="G24" s="77">
        <f>IF(OR(C19=0,D19=0,$B$19=0),"",1.3*G21)</f>
        <v>4.995500762419261E-2</v>
      </c>
      <c r="H24" s="77">
        <f>IF(OR(C19=0,D19=0,$B$19=0),"",0.7*I21)</f>
        <v>2.6898850259180634E-2</v>
      </c>
      <c r="I24" s="77">
        <f>IF(OR(C19=0,D19=0,$B$19=0),"",1.3*I21)</f>
        <v>4.995500762419261E-2</v>
      </c>
      <c r="K24" s="67"/>
    </row>
    <row r="25" spans="2:11" x14ac:dyDescent="0.2">
      <c r="B25" s="90"/>
      <c r="K25" s="67"/>
    </row>
    <row r="26" spans="2:11" x14ac:dyDescent="0.2">
      <c r="B26" s="90"/>
      <c r="K26" s="67"/>
    </row>
    <row r="27" spans="2:11" x14ac:dyDescent="0.2">
      <c r="B27" s="90"/>
      <c r="K27" s="67"/>
    </row>
    <row r="28" spans="2:11" ht="23.25" customHeight="1" x14ac:dyDescent="0.2">
      <c r="B28" s="10"/>
      <c r="K28" s="67"/>
    </row>
    <row r="29" spans="2:11" x14ac:dyDescent="0.2">
      <c r="B29" s="91" t="s">
        <v>24</v>
      </c>
      <c r="C29" s="61"/>
      <c r="D29" s="78"/>
      <c r="E29" s="79"/>
      <c r="F29" s="79"/>
      <c r="G29" s="61"/>
      <c r="H29" s="79"/>
      <c r="I29" s="61"/>
      <c r="J29" s="61"/>
      <c r="K29" s="80"/>
    </row>
    <row r="36" spans="3:3" ht="24.75" customHeight="1" x14ac:dyDescent="0.2"/>
    <row r="47" spans="3:3" x14ac:dyDescent="0.2">
      <c r="C47" s="65"/>
    </row>
  </sheetData>
  <sheetProtection password="C352" sheet="1" objects="1" scenarios="1"/>
  <mergeCells count="2">
    <mergeCell ref="F17:G17"/>
    <mergeCell ref="H17:I17"/>
  </mergeCells>
  <phoneticPr fontId="6" type="noConversion"/>
  <pageMargins left="0.25" right="0.25" top="1" bottom="1" header="0.5" footer="0.5"/>
  <pageSetup orientation="portrait" r:id="rId1"/>
  <headerFooter alignWithMargins="0"/>
  <cellWatches>
    <cellWatch r="J26"/>
  </cellWatche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OPEN-PIPE FLOW</vt:lpstr>
      <vt:lpstr>open-channel flow</vt:lpstr>
      <vt:lpstr>B</vt:lpstr>
      <vt:lpstr>d</vt:lpstr>
      <vt:lpstr>n_high</vt:lpstr>
      <vt:lpstr>n_low</vt:lpstr>
      <vt:lpstr>'open-channel flow'!Print_Area</vt:lpstr>
      <vt:lpstr>'OPEN-PIPE FLOW'!Print_Area</vt:lpstr>
      <vt:lpstr>S</vt:lpstr>
      <vt:lpstr>Zl</vt:lpstr>
      <vt:lpstr>Zr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mike.oshea</dc:creator>
  <cp:lastModifiedBy>Philips, Matthew</cp:lastModifiedBy>
  <cp:lastPrinted>2023-03-25T13:08:09Z</cp:lastPrinted>
  <dcterms:created xsi:type="dcterms:W3CDTF">2000-04-20T20:43:02Z</dcterms:created>
  <dcterms:modified xsi:type="dcterms:W3CDTF">2024-11-25T16:35:40Z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-155689081</vt:i4>
  </property>
  <property fmtid="{D5CDD505-2E9C-101B-9397-08002B2CF9AE}" pid="3" name="_EmailSubject">
    <vt:lpwstr>more</vt:lpwstr>
  </property>
  <property fmtid="{D5CDD505-2E9C-101B-9397-08002B2CF9AE}" pid="4" name="_AuthorEmail">
    <vt:lpwstr>scott.mueller@wi.usda.gov</vt:lpwstr>
  </property>
  <property fmtid="{D5CDD505-2E9C-101B-9397-08002B2CF9AE}" pid="5" name="_AuthorEmailDisplayName">
    <vt:lpwstr>Mueller, Scott - Madison, WI</vt:lpwstr>
  </property>
  <property fmtid="{D5CDD505-2E9C-101B-9397-08002B2CF9AE}" pid="6" name="_ReviewingToolsShownOnce">
    <vt:lpwstr/>
  </property>
  <property fmtid="{D5CDD505-2E9C-101B-9397-08002B2CF9AE}" pid="7" name="Folder_Number">
    <vt:lpwstr/>
  </property>
  <property fmtid="{D5CDD505-2E9C-101B-9397-08002B2CF9AE}" pid="8" name="Folder_Code">
    <vt:lpwstr/>
  </property>
  <property fmtid="{D5CDD505-2E9C-101B-9397-08002B2CF9AE}" pid="9" name="Folder_Name">
    <vt:lpwstr/>
  </property>
  <property fmtid="{D5CDD505-2E9C-101B-9397-08002B2CF9AE}" pid="10" name="Folder_Description">
    <vt:lpwstr/>
  </property>
  <property fmtid="{D5CDD505-2E9C-101B-9397-08002B2CF9AE}" pid="11" name="/Folder_Name/">
    <vt:lpwstr/>
  </property>
  <property fmtid="{D5CDD505-2E9C-101B-9397-08002B2CF9AE}" pid="12" name="/Folder_Description/">
    <vt:lpwstr/>
  </property>
  <property fmtid="{D5CDD505-2E9C-101B-9397-08002B2CF9AE}" pid="13" name="Folder_Version">
    <vt:lpwstr/>
  </property>
  <property fmtid="{D5CDD505-2E9C-101B-9397-08002B2CF9AE}" pid="14" name="Folder_VersionSeq">
    <vt:lpwstr/>
  </property>
  <property fmtid="{D5CDD505-2E9C-101B-9397-08002B2CF9AE}" pid="15" name="Folder_Manager">
    <vt:lpwstr/>
  </property>
  <property fmtid="{D5CDD505-2E9C-101B-9397-08002B2CF9AE}" pid="16" name="Folder_ManagerDesc">
    <vt:lpwstr/>
  </property>
  <property fmtid="{D5CDD505-2E9C-101B-9397-08002B2CF9AE}" pid="17" name="Folder_Storage">
    <vt:lpwstr/>
  </property>
  <property fmtid="{D5CDD505-2E9C-101B-9397-08002B2CF9AE}" pid="18" name="Folder_StorageDesc">
    <vt:lpwstr/>
  </property>
  <property fmtid="{D5CDD505-2E9C-101B-9397-08002B2CF9AE}" pid="19" name="Folder_Creator">
    <vt:lpwstr/>
  </property>
  <property fmtid="{D5CDD505-2E9C-101B-9397-08002B2CF9AE}" pid="20" name="Folder_CreatorDesc">
    <vt:lpwstr/>
  </property>
  <property fmtid="{D5CDD505-2E9C-101B-9397-08002B2CF9AE}" pid="21" name="Folder_CreateDate">
    <vt:lpwstr/>
  </property>
  <property fmtid="{D5CDD505-2E9C-101B-9397-08002B2CF9AE}" pid="22" name="Folder_Updater">
    <vt:lpwstr/>
  </property>
  <property fmtid="{D5CDD505-2E9C-101B-9397-08002B2CF9AE}" pid="23" name="Folder_UpdaterDesc">
    <vt:lpwstr/>
  </property>
  <property fmtid="{D5CDD505-2E9C-101B-9397-08002B2CF9AE}" pid="24" name="Folder_UpdateDate">
    <vt:lpwstr/>
  </property>
  <property fmtid="{D5CDD505-2E9C-101B-9397-08002B2CF9AE}" pid="25" name="Document_Number">
    <vt:lpwstr/>
  </property>
  <property fmtid="{D5CDD505-2E9C-101B-9397-08002B2CF9AE}" pid="26" name="Document_Name">
    <vt:lpwstr/>
  </property>
  <property fmtid="{D5CDD505-2E9C-101B-9397-08002B2CF9AE}" pid="27" name="Document_FileName">
    <vt:lpwstr/>
  </property>
  <property fmtid="{D5CDD505-2E9C-101B-9397-08002B2CF9AE}" pid="28" name="Document_Version">
    <vt:lpwstr/>
  </property>
  <property fmtid="{D5CDD505-2E9C-101B-9397-08002B2CF9AE}" pid="29" name="Document_VersionSeq">
    <vt:lpwstr/>
  </property>
  <property fmtid="{D5CDD505-2E9C-101B-9397-08002B2CF9AE}" pid="30" name="Document_Creator">
    <vt:lpwstr/>
  </property>
  <property fmtid="{D5CDD505-2E9C-101B-9397-08002B2CF9AE}" pid="31" name="Document_CreatorDesc">
    <vt:lpwstr/>
  </property>
  <property fmtid="{D5CDD505-2E9C-101B-9397-08002B2CF9AE}" pid="32" name="Document_CreateDate">
    <vt:lpwstr/>
  </property>
  <property fmtid="{D5CDD505-2E9C-101B-9397-08002B2CF9AE}" pid="33" name="Document_Updater">
    <vt:lpwstr/>
  </property>
  <property fmtid="{D5CDD505-2E9C-101B-9397-08002B2CF9AE}" pid="34" name="Document_UpdaterDesc">
    <vt:lpwstr/>
  </property>
  <property fmtid="{D5CDD505-2E9C-101B-9397-08002B2CF9AE}" pid="35" name="Document_UpdateDate">
    <vt:lpwstr/>
  </property>
  <property fmtid="{D5CDD505-2E9C-101B-9397-08002B2CF9AE}" pid="36" name="Document_Size">
    <vt:lpwstr/>
  </property>
  <property fmtid="{D5CDD505-2E9C-101B-9397-08002B2CF9AE}" pid="37" name="Document_Storage">
    <vt:lpwstr/>
  </property>
  <property fmtid="{D5CDD505-2E9C-101B-9397-08002B2CF9AE}" pid="38" name="Document_StorageDesc">
    <vt:lpwstr/>
  </property>
  <property fmtid="{D5CDD505-2E9C-101B-9397-08002B2CF9AE}" pid="39" name="Document_Department">
    <vt:lpwstr/>
  </property>
  <property fmtid="{D5CDD505-2E9C-101B-9397-08002B2CF9AE}" pid="40" name="Document_DepartmentDesc">
    <vt:lpwstr/>
  </property>
</Properties>
</file>